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0" windowWidth="18900" windowHeight="6210" tabRatio="599" activeTab="0"/>
  </bookViews>
  <sheets>
    <sheet name="RESIDENT" sheetId="1" r:id="rId1"/>
    <sheet name="NON-RESIDENT" sheetId="2" r:id="rId2"/>
  </sheets>
  <definedNames>
    <definedName name="_xlnm.Print_Area" localSheetId="1">'NON-RESIDENT'!$A$1:$O$68</definedName>
    <definedName name="_xlnm.Print_Area" localSheetId="0">'RESIDENT'!$A$1:$O$69</definedName>
    <definedName name="_xlnm.Print_Titles" localSheetId="1">'NON-RESIDENT'!$1:$5</definedName>
    <definedName name="_xlnm.Print_Titles" localSheetId="0">'RESIDENT'!$1:$5</definedName>
  </definedNames>
  <calcPr fullCalcOnLoad="1"/>
</workbook>
</file>

<file path=xl/sharedStrings.xml><?xml version="1.0" encoding="utf-8"?>
<sst xmlns="http://schemas.openxmlformats.org/spreadsheetml/2006/main" count="171" uniqueCount="79">
  <si>
    <t>Change</t>
  </si>
  <si>
    <t>Undergraduate</t>
  </si>
  <si>
    <t>Business</t>
  </si>
  <si>
    <t>Engineering</t>
  </si>
  <si>
    <t>Graduate</t>
  </si>
  <si>
    <t>MBA Business</t>
  </si>
  <si>
    <t>Other Business</t>
  </si>
  <si>
    <t>Colorado Springs</t>
  </si>
  <si>
    <t>Education</t>
  </si>
  <si>
    <t>Liberal Arts</t>
  </si>
  <si>
    <t>Architecture &amp; Planning</t>
  </si>
  <si>
    <t>Arts &amp; Media</t>
  </si>
  <si>
    <t>Professional</t>
  </si>
  <si>
    <t>Boulder</t>
  </si>
  <si>
    <t xml:space="preserve">Nursing </t>
  </si>
  <si>
    <t>All Lower Division</t>
  </si>
  <si>
    <t>$</t>
  </si>
  <si>
    <t>%</t>
  </si>
  <si>
    <t>Total</t>
  </si>
  <si>
    <t>Tuition</t>
  </si>
  <si>
    <t>Level III-Bus/Eng/Geropsychology</t>
  </si>
  <si>
    <t>Level II-GSPA/Education</t>
  </si>
  <si>
    <t>Level I-All Other</t>
  </si>
  <si>
    <t>Level IV-Nursing</t>
  </si>
  <si>
    <t>Upper Division--Nursing</t>
  </si>
  <si>
    <t>Footnotes:</t>
  </si>
  <si>
    <t>Journalism / Music</t>
  </si>
  <si>
    <t>Arts &amp; Sciences / All Other</t>
  </si>
  <si>
    <t>Genetic Counseling</t>
  </si>
  <si>
    <t>Child Health Associate</t>
  </si>
  <si>
    <t>Upper Division--LAS / Education</t>
  </si>
  <si>
    <t>Upper Division--Business / Engineering</t>
  </si>
  <si>
    <t>Business / Non-Degree</t>
  </si>
  <si>
    <t>Basic Clinical Science</t>
  </si>
  <si>
    <t>Undergraduate, Incoming</t>
  </si>
  <si>
    <t>All Upper Division</t>
  </si>
  <si>
    <t xml:space="preserve">Public Affairs </t>
  </si>
  <si>
    <t xml:space="preserve"> </t>
  </si>
  <si>
    <t>Doctor of Nursing Practice</t>
  </si>
  <si>
    <t>MBA Business (1st Year)</t>
  </si>
  <si>
    <t>Lower Division</t>
  </si>
  <si>
    <t>Masters Law</t>
  </si>
  <si>
    <t>Law JD</t>
  </si>
  <si>
    <t>Law JD (1st Year)</t>
  </si>
  <si>
    <t xml:space="preserve">Doctor of Medicine  </t>
  </si>
  <si>
    <t>Doctor of Dental Surgery</t>
  </si>
  <si>
    <t>Doctor of Physical Therapy</t>
  </si>
  <si>
    <t>Doctor of Pharmacy</t>
  </si>
  <si>
    <t>FY 2011 Cost of Attendance</t>
  </si>
  <si>
    <t>FY 2012 Cost of Attendance</t>
  </si>
  <si>
    <t>Public Health, MPH</t>
  </si>
  <si>
    <t>Public Health, DrPH</t>
  </si>
  <si>
    <t>Biostatistics/Epidemiology</t>
  </si>
  <si>
    <t xml:space="preserve">Nursing, MS </t>
  </si>
  <si>
    <t>Nursing, PhD</t>
  </si>
  <si>
    <t>Medicine Accountable Students</t>
  </si>
  <si>
    <t>Dentistry Accountable Students</t>
  </si>
  <si>
    <t>a:  Undergraduate Tuition Rates do not include the amount offset by the College Opportunity Fund for eligible students.</t>
  </si>
  <si>
    <t>Campus</t>
  </si>
  <si>
    <t>b: Fees presented do not include instructional program or course fees.</t>
  </si>
  <si>
    <t>d:  Other is a CCHE approved annual allowance for books and supplies, medical, transportation and personal expenses.</t>
  </si>
  <si>
    <r>
      <t>Anschutz Medical Campus</t>
    </r>
    <r>
      <rPr>
        <b/>
        <vertAlign val="superscript"/>
        <sz val="10"/>
        <rFont val="Arial"/>
        <family val="2"/>
      </rPr>
      <t>e</t>
    </r>
  </si>
  <si>
    <r>
      <t>Pharmacy</t>
    </r>
    <r>
      <rPr>
        <vertAlign val="superscript"/>
        <sz val="10"/>
        <rFont val="Arial"/>
        <family val="2"/>
      </rPr>
      <t xml:space="preserve"> f</t>
    </r>
  </si>
  <si>
    <t>f: Graduate Pharmacy tuition rate is capped at 9 credit hours a term or 18 credit hours per academic year.</t>
  </si>
  <si>
    <t>University of Colorado FY 2012 Academic Year Tuition and Fee Rates</t>
  </si>
  <si>
    <t>Non-Resident  Full-Time (30 Credit Hours)</t>
  </si>
  <si>
    <t>Resident Full-Time (30 Credit Hours)</t>
  </si>
  <si>
    <t xml:space="preserve">Denver </t>
  </si>
  <si>
    <t>e:   Academic year for several programs at AMC is considered above 30 credit hours; for consistency purposes COA was calculated on 30 credit hours.</t>
  </si>
  <si>
    <t>c:  Room and Board for UCB and UCCS Undergraduate Tuition is the actual rate for a double on campus.  Room and Board for the Denver campus is for Campus Village and an estimate for FY12 . For all other tuition rates, it is a CCHE approved annual allowance.</t>
  </si>
  <si>
    <t>f:  Graduate Pharmacy tuition rate is capped at 9 credit hours a term or 18 credit hours per academic year.</t>
  </si>
  <si>
    <t>Denver</t>
  </si>
  <si>
    <r>
      <t>Pharmacy</t>
    </r>
    <r>
      <rPr>
        <vertAlign val="superscript"/>
        <sz val="10"/>
        <rFont val="Arial"/>
        <family val="2"/>
      </rPr>
      <t>f</t>
    </r>
  </si>
  <si>
    <t>e:  Academic year for several programs at AMC is considered above 30 credit hours; for consistency purposes COA was calculated on 30 credit hours.</t>
  </si>
  <si>
    <t>c:  Room and Board for UCB and UCCS undergraduates is the actual rate for a double on campus.  Room and Board for the Denver campus is for Campus Village and an estimate for FY12 . For all other tuition rates, it is a CCHE approved annual allowance.</t>
  </si>
  <si>
    <r>
      <t xml:space="preserve">Tuition </t>
    </r>
    <r>
      <rPr>
        <b/>
        <vertAlign val="superscript"/>
        <sz val="10"/>
        <color indexed="9"/>
        <rFont val="Arial"/>
        <family val="2"/>
      </rPr>
      <t>a</t>
    </r>
  </si>
  <si>
    <r>
      <t xml:space="preserve">Fees </t>
    </r>
    <r>
      <rPr>
        <b/>
        <vertAlign val="superscript"/>
        <sz val="10"/>
        <color indexed="9"/>
        <rFont val="Arial"/>
        <family val="2"/>
      </rPr>
      <t>b</t>
    </r>
    <r>
      <rPr>
        <b/>
        <sz val="10"/>
        <color indexed="9"/>
        <rFont val="Arial"/>
        <family val="2"/>
      </rPr>
      <t xml:space="preserve"> </t>
    </r>
  </si>
  <si>
    <r>
      <t xml:space="preserve">R&amp;B </t>
    </r>
    <r>
      <rPr>
        <b/>
        <vertAlign val="superscript"/>
        <sz val="10"/>
        <color indexed="9"/>
        <rFont val="Arial"/>
        <family val="2"/>
      </rPr>
      <t>c</t>
    </r>
    <r>
      <rPr>
        <b/>
        <sz val="10"/>
        <color indexed="9"/>
        <rFont val="Arial"/>
        <family val="2"/>
      </rPr>
      <t xml:space="preserve"> </t>
    </r>
  </si>
  <si>
    <r>
      <t xml:space="preserve">Other </t>
    </r>
    <r>
      <rPr>
        <b/>
        <vertAlign val="superscript"/>
        <sz val="10"/>
        <color indexed="9"/>
        <rFont val="Arial"/>
        <family val="2"/>
      </rPr>
      <t>d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</si>
</sst>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0"/>
      <name val="Arial"/>
      <family val="0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0"/>
      <name val="Tahoma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 style="dashed">
        <color theme="0"/>
      </left>
      <right style="dashed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/>
      <bottom style="medium"/>
    </border>
    <border>
      <left>
        <color indexed="63"/>
      </left>
      <right style="dashed">
        <color theme="0"/>
      </right>
      <top>
        <color indexed="63"/>
      </top>
      <bottom style="medium"/>
    </border>
    <border>
      <left>
        <color indexed="63"/>
      </left>
      <right style="thin">
        <color theme="0"/>
      </right>
      <top>
        <color indexed="63"/>
      </top>
      <bottom style="medium"/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/>
      <right/>
      <top style="medium"/>
      <bottom style="thin">
        <color theme="0"/>
      </bottom>
    </border>
    <border>
      <left/>
      <right style="dashed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6" fontId="0" fillId="0" borderId="1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6" fontId="0" fillId="0" borderId="12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6" fontId="0" fillId="0" borderId="15" xfId="0" applyNumberFormat="1" applyFont="1" applyFill="1" applyBorder="1" applyAlignment="1">
      <alignment/>
    </xf>
    <xf numFmtId="6" fontId="0" fillId="0" borderId="16" xfId="0" applyNumberFormat="1" applyFont="1" applyFill="1" applyBorder="1" applyAlignment="1">
      <alignment/>
    </xf>
    <xf numFmtId="6" fontId="0" fillId="0" borderId="14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 horizontal="left" indent="2"/>
    </xf>
    <xf numFmtId="6" fontId="0" fillId="0" borderId="11" xfId="0" applyNumberFormat="1" applyFont="1" applyFill="1" applyBorder="1" applyAlignment="1">
      <alignment/>
    </xf>
    <xf numFmtId="6" fontId="0" fillId="0" borderId="17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 horizontal="left" indent="2"/>
    </xf>
    <xf numFmtId="6" fontId="0" fillId="0" borderId="18" xfId="0" applyNumberFormat="1" applyFont="1" applyFill="1" applyBorder="1" applyAlignment="1">
      <alignment/>
    </xf>
    <xf numFmtId="6" fontId="0" fillId="0" borderId="19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 horizontal="left" indent="2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6" fontId="0" fillId="0" borderId="11" xfId="0" applyNumberFormat="1" applyFont="1" applyFill="1" applyBorder="1" applyAlignment="1">
      <alignment horizontal="right" vertical="center"/>
    </xf>
    <xf numFmtId="6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56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56" applyFont="1" applyFill="1" applyBorder="1">
      <alignment/>
      <protection/>
    </xf>
    <xf numFmtId="164" fontId="0" fillId="0" borderId="0" xfId="0" applyNumberFormat="1" applyFont="1" applyFill="1" applyAlignment="1">
      <alignment/>
    </xf>
    <xf numFmtId="6" fontId="0" fillId="0" borderId="0" xfId="0" applyNumberFormat="1" applyFont="1" applyFill="1" applyAlignment="1">
      <alignment/>
    </xf>
    <xf numFmtId="6" fontId="0" fillId="0" borderId="19" xfId="0" applyNumberFormat="1" applyFont="1" applyFill="1" applyBorder="1" applyAlignment="1">
      <alignment horizontal="right" vertical="center"/>
    </xf>
    <xf numFmtId="6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9" fontId="0" fillId="0" borderId="0" xfId="66" applyFont="1" applyFill="1" applyAlignment="1">
      <alignment/>
    </xf>
    <xf numFmtId="44" fontId="0" fillId="0" borderId="0" xfId="45" applyFont="1" applyFill="1" applyAlignment="1">
      <alignment/>
    </xf>
    <xf numFmtId="44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6" fontId="0" fillId="0" borderId="12" xfId="63" applyNumberFormat="1" applyFont="1" applyFill="1" applyBorder="1">
      <alignment/>
      <protection/>
    </xf>
    <xf numFmtId="0" fontId="4" fillId="0" borderId="0" xfId="0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left" indent="2"/>
    </xf>
    <xf numFmtId="0" fontId="8" fillId="0" borderId="0" xfId="0" applyFont="1" applyFill="1" applyBorder="1" applyAlignment="1">
      <alignment/>
    </xf>
    <xf numFmtId="6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 horizontal="left" vertical="top"/>
    </xf>
    <xf numFmtId="0" fontId="4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/>
    </xf>
    <xf numFmtId="6" fontId="0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164" fontId="0" fillId="33" borderId="23" xfId="0" applyNumberFormat="1" applyFont="1" applyFill="1" applyBorder="1" applyAlignment="1">
      <alignment/>
    </xf>
    <xf numFmtId="6" fontId="0" fillId="33" borderId="21" xfId="0" applyNumberFormat="1" applyFont="1" applyFill="1" applyBorder="1" applyAlignment="1">
      <alignment horizontal="right" vertical="center"/>
    </xf>
    <xf numFmtId="0" fontId="0" fillId="33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57" applyFont="1" applyFill="1" applyBorder="1" applyAlignment="1">
      <alignment/>
      <protection/>
    </xf>
    <xf numFmtId="0" fontId="3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164" fontId="0" fillId="33" borderId="25" xfId="0" applyNumberFormat="1" applyFont="1" applyFill="1" applyBorder="1" applyAlignment="1">
      <alignment/>
    </xf>
    <xf numFmtId="164" fontId="0" fillId="33" borderId="26" xfId="0" applyNumberFormat="1" applyFont="1" applyFill="1" applyBorder="1" applyAlignment="1">
      <alignment/>
    </xf>
    <xf numFmtId="0" fontId="9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6" fontId="9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64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horizontal="left" vertical="top" wrapText="1"/>
    </xf>
    <xf numFmtId="0" fontId="45" fillId="34" borderId="27" xfId="0" applyFont="1" applyFill="1" applyBorder="1" applyAlignment="1">
      <alignment/>
    </xf>
    <xf numFmtId="0" fontId="45" fillId="34" borderId="28" xfId="0" applyFont="1" applyFill="1" applyBorder="1" applyAlignment="1">
      <alignment/>
    </xf>
    <xf numFmtId="0" fontId="45" fillId="34" borderId="10" xfId="0" applyFont="1" applyFill="1" applyBorder="1" applyAlignment="1">
      <alignment horizontal="centerContinuous"/>
    </xf>
    <xf numFmtId="0" fontId="0" fillId="33" borderId="13" xfId="0" applyFont="1" applyFill="1" applyBorder="1" applyAlignment="1">
      <alignment/>
    </xf>
    <xf numFmtId="164" fontId="0" fillId="33" borderId="13" xfId="0" applyNumberFormat="1" applyFon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0" fontId="45" fillId="34" borderId="15" xfId="0" applyFont="1" applyFill="1" applyBorder="1" applyAlignment="1">
      <alignment horizontal="centerContinuous"/>
    </xf>
    <xf numFmtId="164" fontId="45" fillId="34" borderId="19" xfId="0" applyNumberFormat="1" applyFont="1" applyFill="1" applyBorder="1" applyAlignment="1">
      <alignment horizontal="center"/>
    </xf>
    <xf numFmtId="0" fontId="45" fillId="34" borderId="29" xfId="0" applyFont="1" applyFill="1" applyBorder="1" applyAlignment="1">
      <alignment horizontal="center"/>
    </xf>
    <xf numFmtId="0" fontId="45" fillId="34" borderId="30" xfId="0" applyFont="1" applyFill="1" applyBorder="1" applyAlignment="1">
      <alignment horizontal="center"/>
    </xf>
    <xf numFmtId="0" fontId="45" fillId="34" borderId="31" xfId="0" applyFont="1" applyFill="1" applyBorder="1" applyAlignment="1">
      <alignment horizontal="center"/>
    </xf>
    <xf numFmtId="164" fontId="45" fillId="34" borderId="31" xfId="0" applyNumberFormat="1" applyFont="1" applyFill="1" applyBorder="1" applyAlignment="1">
      <alignment horizontal="center"/>
    </xf>
    <xf numFmtId="0" fontId="45" fillId="34" borderId="32" xfId="0" applyFont="1" applyFill="1" applyBorder="1" applyAlignment="1">
      <alignment horizontal="center"/>
    </xf>
    <xf numFmtId="0" fontId="45" fillId="34" borderId="33" xfId="0" applyFont="1" applyFill="1" applyBorder="1" applyAlignment="1">
      <alignment horizontal="center"/>
    </xf>
    <xf numFmtId="0" fontId="45" fillId="34" borderId="34" xfId="0" applyFont="1" applyFill="1" applyBorder="1" applyAlignment="1" quotePrefix="1">
      <alignment horizontal="center"/>
    </xf>
    <xf numFmtId="0" fontId="45" fillId="34" borderId="35" xfId="0" applyFont="1" applyFill="1" applyBorder="1" applyAlignment="1" quotePrefix="1">
      <alignment horizontal="center"/>
    </xf>
    <xf numFmtId="0" fontId="45" fillId="34" borderId="36" xfId="0" applyFont="1" applyFill="1" applyBorder="1" applyAlignment="1" quotePrefix="1">
      <alignment horizontal="center"/>
    </xf>
    <xf numFmtId="164" fontId="45" fillId="34" borderId="37" xfId="0" applyNumberFormat="1" applyFont="1" applyFill="1" applyBorder="1" applyAlignment="1">
      <alignment horizontal="center"/>
    </xf>
    <xf numFmtId="0" fontId="45" fillId="34" borderId="38" xfId="0" applyFont="1" applyFill="1" applyBorder="1" applyAlignment="1">
      <alignment/>
    </xf>
    <xf numFmtId="0" fontId="45" fillId="34" borderId="39" xfId="57" applyFont="1" applyFill="1" applyBorder="1" applyAlignment="1">
      <alignment horizontal="center"/>
      <protection/>
    </xf>
    <xf numFmtId="164" fontId="45" fillId="34" borderId="40" xfId="57" applyNumberFormat="1" applyFont="1" applyFill="1" applyBorder="1" applyAlignment="1">
      <alignment horizontal="center"/>
      <protection/>
    </xf>
    <xf numFmtId="0" fontId="45" fillId="34" borderId="16" xfId="0" applyFont="1" applyFill="1" applyBorder="1" applyAlignment="1">
      <alignment horizontal="centerContinuous"/>
    </xf>
    <xf numFmtId="0" fontId="45" fillId="34" borderId="41" xfId="57" applyFont="1" applyFill="1" applyBorder="1" applyAlignment="1">
      <alignment horizontal="center"/>
      <protection/>
    </xf>
    <xf numFmtId="164" fontId="45" fillId="34" borderId="19" xfId="57" applyNumberFormat="1" applyFont="1" applyFill="1" applyBorder="1" applyAlignment="1">
      <alignment horizontal="center"/>
      <protection/>
    </xf>
    <xf numFmtId="0" fontId="45" fillId="34" borderId="31" xfId="57" applyFont="1" applyFill="1" applyBorder="1" applyAlignment="1">
      <alignment horizontal="center"/>
      <protection/>
    </xf>
    <xf numFmtId="164" fontId="45" fillId="34" borderId="31" xfId="57" applyNumberFormat="1" applyFont="1" applyFill="1" applyBorder="1" applyAlignment="1">
      <alignment horizontal="center"/>
      <protection/>
    </xf>
    <xf numFmtId="0" fontId="45" fillId="34" borderId="34" xfId="57" applyFont="1" applyFill="1" applyBorder="1" applyAlignment="1" quotePrefix="1">
      <alignment horizontal="center"/>
      <protection/>
    </xf>
    <xf numFmtId="0" fontId="45" fillId="34" borderId="34" xfId="57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4 2" xfId="61"/>
    <cellStyle name="Normal 4 3" xfId="62"/>
    <cellStyle name="Normal_Regents Tuition Options, 4-option request 2007 05 09 for FA and bursar w rate chang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showGridLines="0" tabSelected="1" zoomScalePageLayoutView="0" workbookViewId="0" topLeftCell="A1">
      <selection activeCell="O1" sqref="O1"/>
    </sheetView>
  </sheetViews>
  <sheetFormatPr defaultColWidth="9.140625" defaultRowHeight="12.75"/>
  <cols>
    <col min="1" max="1" width="2.00390625" style="26" customWidth="1"/>
    <col min="2" max="2" width="2.28125" style="26" customWidth="1"/>
    <col min="3" max="3" width="33.7109375" style="26" customWidth="1"/>
    <col min="4" max="7" width="9.140625" style="26" customWidth="1"/>
    <col min="8" max="8" width="9.140625" style="38" customWidth="1"/>
    <col min="9" max="12" width="9.140625" style="26" customWidth="1"/>
    <col min="13" max="13" width="9.140625" style="38" customWidth="1"/>
    <col min="14" max="14" width="9.57421875" style="26" customWidth="1"/>
    <col min="15" max="15" width="10.7109375" style="38" customWidth="1"/>
    <col min="16" max="19" width="8.8515625" style="25" customWidth="1"/>
    <col min="20" max="20" width="10.57421875" style="25" customWidth="1"/>
    <col min="21" max="24" width="8.8515625" style="25" customWidth="1"/>
    <col min="25" max="16384" width="9.140625" style="26" customWidth="1"/>
  </cols>
  <sheetData>
    <row r="1" spans="1:15" ht="15.75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.75">
      <c r="A2" s="59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6.5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24" s="5" customFormat="1" ht="20.25" customHeight="1">
      <c r="A4" s="82"/>
      <c r="B4" s="83"/>
      <c r="C4" s="100"/>
      <c r="D4" s="96" t="s">
        <v>48</v>
      </c>
      <c r="E4" s="96"/>
      <c r="F4" s="96"/>
      <c r="G4" s="96"/>
      <c r="H4" s="96"/>
      <c r="I4" s="97" t="s">
        <v>49</v>
      </c>
      <c r="J4" s="97"/>
      <c r="K4" s="97"/>
      <c r="L4" s="97"/>
      <c r="M4" s="98"/>
      <c r="N4" s="91" t="s">
        <v>16</v>
      </c>
      <c r="O4" s="90" t="s">
        <v>17</v>
      </c>
      <c r="P4" s="4"/>
      <c r="Q4" s="4"/>
      <c r="R4" s="4"/>
      <c r="S4" s="4"/>
      <c r="T4" s="4"/>
      <c r="U4" s="4"/>
      <c r="V4" s="4"/>
      <c r="W4" s="4"/>
      <c r="X4" s="4"/>
    </row>
    <row r="5" spans="1:24" s="5" customFormat="1" ht="20.25" customHeight="1" thickBot="1">
      <c r="A5" s="84" t="s">
        <v>58</v>
      </c>
      <c r="B5" s="84"/>
      <c r="C5" s="88"/>
      <c r="D5" s="92" t="s">
        <v>75</v>
      </c>
      <c r="E5" s="92" t="s">
        <v>76</v>
      </c>
      <c r="F5" s="92" t="s">
        <v>77</v>
      </c>
      <c r="G5" s="92" t="s">
        <v>78</v>
      </c>
      <c r="H5" s="99" t="s">
        <v>18</v>
      </c>
      <c r="I5" s="95" t="s">
        <v>75</v>
      </c>
      <c r="J5" s="92" t="s">
        <v>76</v>
      </c>
      <c r="K5" s="92" t="s">
        <v>77</v>
      </c>
      <c r="L5" s="92" t="s">
        <v>78</v>
      </c>
      <c r="M5" s="93" t="s">
        <v>18</v>
      </c>
      <c r="N5" s="94" t="s">
        <v>0</v>
      </c>
      <c r="O5" s="89" t="s">
        <v>0</v>
      </c>
      <c r="P5" s="4"/>
      <c r="Q5" s="4"/>
      <c r="R5" s="4"/>
      <c r="S5" s="4"/>
      <c r="T5" s="4"/>
      <c r="U5" s="4"/>
      <c r="V5" s="4"/>
      <c r="W5" s="4"/>
      <c r="X5" s="4"/>
    </row>
    <row r="6" spans="1:15" ht="15" customHeight="1">
      <c r="A6" s="64" t="s">
        <v>13</v>
      </c>
      <c r="B6" s="67"/>
      <c r="C6" s="85"/>
      <c r="D6" s="85"/>
      <c r="E6" s="85"/>
      <c r="F6" s="85"/>
      <c r="G6" s="85"/>
      <c r="H6" s="86"/>
      <c r="I6" s="85"/>
      <c r="J6" s="85"/>
      <c r="K6" s="85"/>
      <c r="L6" s="85"/>
      <c r="M6" s="86"/>
      <c r="N6" s="85"/>
      <c r="O6" s="87"/>
    </row>
    <row r="7" spans="1:15" ht="15" customHeight="1">
      <c r="A7" s="30"/>
      <c r="B7" s="29" t="s">
        <v>1</v>
      </c>
      <c r="C7" s="43"/>
      <c r="D7" s="30"/>
      <c r="E7" s="29"/>
      <c r="F7" s="29"/>
      <c r="G7" s="29"/>
      <c r="H7" s="10"/>
      <c r="I7" s="30"/>
      <c r="J7" s="29"/>
      <c r="K7" s="29"/>
      <c r="L7" s="29"/>
      <c r="M7" s="10"/>
      <c r="N7" s="29"/>
      <c r="O7" s="10"/>
    </row>
    <row r="8" spans="1:20" ht="15" customHeight="1">
      <c r="A8" s="30"/>
      <c r="B8" s="29"/>
      <c r="C8" s="43" t="s">
        <v>27</v>
      </c>
      <c r="D8" s="8">
        <v>7018</v>
      </c>
      <c r="E8" s="7">
        <v>1493</v>
      </c>
      <c r="F8" s="7">
        <v>10792</v>
      </c>
      <c r="G8" s="7">
        <v>6447</v>
      </c>
      <c r="H8" s="27">
        <f>D8+E8+F8+G8</f>
        <v>25750</v>
      </c>
      <c r="I8" s="8">
        <f>3836*2</f>
        <v>7672</v>
      </c>
      <c r="J8" s="7">
        <f>E8-12.78</f>
        <v>1480.22</v>
      </c>
      <c r="K8" s="7">
        <v>11278</v>
      </c>
      <c r="L8" s="7">
        <v>6815</v>
      </c>
      <c r="M8" s="27">
        <f>I8+J8+K8+L8</f>
        <v>27245.22</v>
      </c>
      <c r="N8" s="7">
        <f>M8-H8</f>
        <v>1495.2200000000012</v>
      </c>
      <c r="O8" s="10">
        <f>N8/H8</f>
        <v>0.0580667961165049</v>
      </c>
      <c r="Q8" s="39"/>
      <c r="R8" s="39"/>
      <c r="S8" s="39"/>
      <c r="T8" s="47"/>
    </row>
    <row r="9" spans="1:21" ht="15" customHeight="1">
      <c r="A9" s="30"/>
      <c r="B9" s="29"/>
      <c r="C9" s="43" t="s">
        <v>26</v>
      </c>
      <c r="D9" s="8">
        <v>7282</v>
      </c>
      <c r="E9" s="7">
        <v>1493</v>
      </c>
      <c r="F9" s="7">
        <v>10792</v>
      </c>
      <c r="G9" s="7">
        <v>6447</v>
      </c>
      <c r="H9" s="27">
        <f>D9+E9+F9+G9</f>
        <v>26014</v>
      </c>
      <c r="I9" s="8">
        <f>3983*2</f>
        <v>7966</v>
      </c>
      <c r="J9" s="7">
        <f aca="true" t="shared" si="0" ref="J9:J19">E9-12.78</f>
        <v>1480.22</v>
      </c>
      <c r="K9" s="7">
        <v>11278</v>
      </c>
      <c r="L9" s="7">
        <v>6815</v>
      </c>
      <c r="M9" s="27">
        <f>I9+J9+K9+L9</f>
        <v>27539.22</v>
      </c>
      <c r="N9" s="7">
        <f>M9-H9</f>
        <v>1525.2200000000012</v>
      </c>
      <c r="O9" s="10">
        <f>N9/H9</f>
        <v>0.058630737295302576</v>
      </c>
      <c r="S9" s="39"/>
      <c r="T9" s="48"/>
      <c r="U9" s="49"/>
    </row>
    <row r="10" spans="1:16" ht="15" customHeight="1">
      <c r="A10" s="30"/>
      <c r="B10" s="29"/>
      <c r="C10" s="43" t="s">
        <v>3</v>
      </c>
      <c r="D10" s="8">
        <v>9746</v>
      </c>
      <c r="E10" s="7">
        <v>1493</v>
      </c>
      <c r="F10" s="7">
        <v>10792</v>
      </c>
      <c r="G10" s="7">
        <v>6447</v>
      </c>
      <c r="H10" s="27">
        <f>D10+E10+F10+G10</f>
        <v>28478</v>
      </c>
      <c r="I10" s="8">
        <f>5333*2</f>
        <v>10666</v>
      </c>
      <c r="J10" s="7">
        <f t="shared" si="0"/>
        <v>1480.22</v>
      </c>
      <c r="K10" s="7">
        <v>11278</v>
      </c>
      <c r="L10" s="7">
        <v>6815</v>
      </c>
      <c r="M10" s="27">
        <f>I10+J10+K10+L10</f>
        <v>30239.22</v>
      </c>
      <c r="N10" s="7">
        <f>M10-H10</f>
        <v>1761.2200000000012</v>
      </c>
      <c r="O10" s="10">
        <f>N10/H10</f>
        <v>0.061844932930683376</v>
      </c>
      <c r="P10" s="39"/>
    </row>
    <row r="11" spans="1:16" ht="15" customHeight="1">
      <c r="A11" s="44"/>
      <c r="B11" s="45"/>
      <c r="C11" s="46" t="s">
        <v>2</v>
      </c>
      <c r="D11" s="11">
        <v>11220</v>
      </c>
      <c r="E11" s="12">
        <v>1493</v>
      </c>
      <c r="F11" s="7">
        <v>10792</v>
      </c>
      <c r="G11" s="12">
        <v>6447</v>
      </c>
      <c r="H11" s="28">
        <f>D11+E11+F11+G11</f>
        <v>29952</v>
      </c>
      <c r="I11" s="11">
        <f>6131*2</f>
        <v>12262</v>
      </c>
      <c r="J11" s="12">
        <f t="shared" si="0"/>
        <v>1480.22</v>
      </c>
      <c r="K11" s="7">
        <v>11278</v>
      </c>
      <c r="L11" s="12">
        <v>6815</v>
      </c>
      <c r="M11" s="28">
        <f>I11+J11+K11+L11</f>
        <v>31835.22</v>
      </c>
      <c r="N11" s="12">
        <f>M11-H11</f>
        <v>1883.2200000000012</v>
      </c>
      <c r="O11" s="14">
        <f>N11/H11</f>
        <v>0.0628745993589744</v>
      </c>
      <c r="P11" s="50"/>
    </row>
    <row r="12" spans="1:15" ht="15" customHeight="1">
      <c r="A12" s="30"/>
      <c r="B12" s="29" t="s">
        <v>4</v>
      </c>
      <c r="C12" s="43"/>
      <c r="D12" s="8"/>
      <c r="E12" s="7"/>
      <c r="F12" s="20"/>
      <c r="G12" s="7"/>
      <c r="H12" s="27"/>
      <c r="I12" s="8"/>
      <c r="J12" s="7"/>
      <c r="K12" s="20"/>
      <c r="L12" s="7"/>
      <c r="M12" s="27"/>
      <c r="N12" s="7"/>
      <c r="O12" s="10"/>
    </row>
    <row r="13" spans="1:16" ht="15" customHeight="1">
      <c r="A13" s="30"/>
      <c r="B13" s="29"/>
      <c r="C13" s="43" t="s">
        <v>27</v>
      </c>
      <c r="D13" s="8">
        <v>8928</v>
      </c>
      <c r="E13" s="7">
        <v>1502</v>
      </c>
      <c r="F13" s="7">
        <v>8478</v>
      </c>
      <c r="G13" s="7">
        <v>6447</v>
      </c>
      <c r="H13" s="27">
        <f aca="true" t="shared" si="1" ref="H13:H19">D13+E13+F13+G13</f>
        <v>25355</v>
      </c>
      <c r="I13" s="8">
        <v>9378</v>
      </c>
      <c r="J13" s="7">
        <f t="shared" si="0"/>
        <v>1489.22</v>
      </c>
      <c r="K13" s="7">
        <v>8712</v>
      </c>
      <c r="L13" s="7">
        <v>6815</v>
      </c>
      <c r="M13" s="27">
        <f aca="true" t="shared" si="2" ref="M13:M19">I13+J13+K13+L13</f>
        <v>26394.22</v>
      </c>
      <c r="N13" s="7">
        <f aca="true" t="shared" si="3" ref="N13:N19">M13-H13</f>
        <v>1039.2200000000012</v>
      </c>
      <c r="O13" s="10">
        <f aca="true" t="shared" si="4" ref="O13:O19">N13/H13</f>
        <v>0.040986787615854905</v>
      </c>
      <c r="P13" s="39"/>
    </row>
    <row r="14" spans="1:15" ht="15" customHeight="1">
      <c r="A14" s="30"/>
      <c r="B14" s="29"/>
      <c r="C14" s="43" t="s">
        <v>26</v>
      </c>
      <c r="D14" s="8">
        <v>8928</v>
      </c>
      <c r="E14" s="7">
        <v>1502</v>
      </c>
      <c r="F14" s="7">
        <v>8478</v>
      </c>
      <c r="G14" s="7">
        <v>6447</v>
      </c>
      <c r="H14" s="27">
        <f t="shared" si="1"/>
        <v>25355</v>
      </c>
      <c r="I14" s="8">
        <v>9378</v>
      </c>
      <c r="J14" s="7">
        <f t="shared" si="0"/>
        <v>1489.22</v>
      </c>
      <c r="K14" s="7">
        <v>8712</v>
      </c>
      <c r="L14" s="7">
        <v>6815</v>
      </c>
      <c r="M14" s="27">
        <f t="shared" si="2"/>
        <v>26394.22</v>
      </c>
      <c r="N14" s="7">
        <f t="shared" si="3"/>
        <v>1039.2200000000012</v>
      </c>
      <c r="O14" s="10">
        <f t="shared" si="4"/>
        <v>0.040986787615854905</v>
      </c>
    </row>
    <row r="15" spans="1:15" ht="15" customHeight="1">
      <c r="A15" s="30"/>
      <c r="B15" s="29"/>
      <c r="C15" s="43" t="s">
        <v>3</v>
      </c>
      <c r="D15" s="8">
        <v>11682</v>
      </c>
      <c r="E15" s="7">
        <v>1502</v>
      </c>
      <c r="F15" s="7">
        <v>8478</v>
      </c>
      <c r="G15" s="7">
        <v>6447</v>
      </c>
      <c r="H15" s="27">
        <f t="shared" si="1"/>
        <v>28109</v>
      </c>
      <c r="I15" s="8">
        <v>12258</v>
      </c>
      <c r="J15" s="7">
        <f t="shared" si="0"/>
        <v>1489.22</v>
      </c>
      <c r="K15" s="7">
        <v>8712</v>
      </c>
      <c r="L15" s="7">
        <v>6815</v>
      </c>
      <c r="M15" s="27">
        <f t="shared" si="2"/>
        <v>29274.22</v>
      </c>
      <c r="N15" s="7">
        <f t="shared" si="3"/>
        <v>1165.2200000000012</v>
      </c>
      <c r="O15" s="10">
        <f t="shared" si="4"/>
        <v>0.04145362695222175</v>
      </c>
    </row>
    <row r="16" spans="1:15" ht="15" customHeight="1">
      <c r="A16" s="30"/>
      <c r="B16" s="29"/>
      <c r="C16" s="43" t="s">
        <v>6</v>
      </c>
      <c r="D16" s="8">
        <v>12798</v>
      </c>
      <c r="E16" s="7">
        <v>1502</v>
      </c>
      <c r="F16" s="7">
        <v>8478</v>
      </c>
      <c r="G16" s="7">
        <v>6447</v>
      </c>
      <c r="H16" s="27">
        <f t="shared" si="1"/>
        <v>29225</v>
      </c>
      <c r="I16" s="8">
        <v>13446</v>
      </c>
      <c r="J16" s="7">
        <f t="shared" si="0"/>
        <v>1489.22</v>
      </c>
      <c r="K16" s="7">
        <v>8712</v>
      </c>
      <c r="L16" s="7">
        <v>6815</v>
      </c>
      <c r="M16" s="27">
        <f t="shared" si="2"/>
        <v>30462.22</v>
      </c>
      <c r="N16" s="7">
        <f t="shared" si="3"/>
        <v>1237.2200000000012</v>
      </c>
      <c r="O16" s="10">
        <f t="shared" si="4"/>
        <v>0.042334302822925614</v>
      </c>
    </row>
    <row r="17" spans="1:15" ht="15" customHeight="1">
      <c r="A17" s="30"/>
      <c r="B17" s="29"/>
      <c r="C17" s="43" t="s">
        <v>39</v>
      </c>
      <c r="D17" s="8">
        <v>14760</v>
      </c>
      <c r="E17" s="7">
        <v>1502</v>
      </c>
      <c r="F17" s="7">
        <v>8478</v>
      </c>
      <c r="G17" s="7">
        <v>6447</v>
      </c>
      <c r="H17" s="27">
        <f t="shared" si="1"/>
        <v>31187</v>
      </c>
      <c r="I17" s="8">
        <v>15498</v>
      </c>
      <c r="J17" s="7">
        <f t="shared" si="0"/>
        <v>1489.22</v>
      </c>
      <c r="K17" s="7">
        <v>8712</v>
      </c>
      <c r="L17" s="7">
        <v>6815</v>
      </c>
      <c r="M17" s="27">
        <f t="shared" si="2"/>
        <v>32514.22</v>
      </c>
      <c r="N17" s="7">
        <f t="shared" si="3"/>
        <v>1327.2200000000012</v>
      </c>
      <c r="O17" s="10">
        <f t="shared" si="4"/>
        <v>0.04255683457851031</v>
      </c>
    </row>
    <row r="18" spans="1:15" ht="15" customHeight="1">
      <c r="A18" s="30"/>
      <c r="B18" s="29"/>
      <c r="C18" s="43" t="s">
        <v>43</v>
      </c>
      <c r="D18" s="8">
        <v>27072</v>
      </c>
      <c r="E18" s="7">
        <v>1502</v>
      </c>
      <c r="F18" s="7">
        <v>8478</v>
      </c>
      <c r="G18" s="7">
        <v>6447</v>
      </c>
      <c r="H18" s="27">
        <f t="shared" si="1"/>
        <v>43499</v>
      </c>
      <c r="I18" s="8">
        <v>29214</v>
      </c>
      <c r="J18" s="7">
        <f t="shared" si="0"/>
        <v>1489.22</v>
      </c>
      <c r="K18" s="7">
        <v>8712</v>
      </c>
      <c r="L18" s="7">
        <v>6815</v>
      </c>
      <c r="M18" s="27">
        <f t="shared" si="2"/>
        <v>46230.22</v>
      </c>
      <c r="N18" s="7">
        <f t="shared" si="3"/>
        <v>2731.220000000001</v>
      </c>
      <c r="O18" s="10">
        <f t="shared" si="4"/>
        <v>0.06278811007149593</v>
      </c>
    </row>
    <row r="19" spans="1:15" ht="15" customHeight="1">
      <c r="A19" s="30"/>
      <c r="B19" s="29"/>
      <c r="C19" s="43" t="s">
        <v>41</v>
      </c>
      <c r="D19" s="8">
        <v>31500</v>
      </c>
      <c r="E19" s="7">
        <v>1502</v>
      </c>
      <c r="F19" s="7">
        <v>8478</v>
      </c>
      <c r="G19" s="7">
        <v>6447</v>
      </c>
      <c r="H19" s="27">
        <f t="shared" si="1"/>
        <v>47927</v>
      </c>
      <c r="I19" s="8">
        <v>33100</v>
      </c>
      <c r="J19" s="7">
        <f t="shared" si="0"/>
        <v>1489.22</v>
      </c>
      <c r="K19" s="7">
        <v>8712</v>
      </c>
      <c r="L19" s="7">
        <v>6815</v>
      </c>
      <c r="M19" s="27">
        <f t="shared" si="2"/>
        <v>50116.22</v>
      </c>
      <c r="N19" s="7">
        <f t="shared" si="3"/>
        <v>2189.220000000001</v>
      </c>
      <c r="O19" s="10">
        <f t="shared" si="4"/>
        <v>0.045678218957998645</v>
      </c>
    </row>
    <row r="20" spans="1:15" ht="15" customHeight="1">
      <c r="A20" s="64" t="s">
        <v>7</v>
      </c>
      <c r="B20" s="62"/>
      <c r="C20" s="62"/>
      <c r="D20" s="63"/>
      <c r="E20" s="63"/>
      <c r="F20" s="62"/>
      <c r="G20" s="63"/>
      <c r="H20" s="66"/>
      <c r="I20" s="63"/>
      <c r="J20" s="63"/>
      <c r="K20" s="62"/>
      <c r="L20" s="63"/>
      <c r="M20" s="66"/>
      <c r="N20" s="63"/>
      <c r="O20" s="65"/>
    </row>
    <row r="21" spans="1:15" ht="15" customHeight="1">
      <c r="A21" s="30"/>
      <c r="B21" s="29" t="s">
        <v>1</v>
      </c>
      <c r="C21" s="43"/>
      <c r="D21" s="8"/>
      <c r="E21" s="7"/>
      <c r="F21" s="29"/>
      <c r="G21" s="7"/>
      <c r="H21" s="27"/>
      <c r="I21" s="8"/>
      <c r="J21" s="7"/>
      <c r="K21" s="29"/>
      <c r="L21" s="7"/>
      <c r="M21" s="27"/>
      <c r="N21" s="7"/>
      <c r="O21" s="10"/>
    </row>
    <row r="22" spans="1:15" ht="15" customHeight="1">
      <c r="A22" s="30"/>
      <c r="B22" s="29"/>
      <c r="C22" s="43" t="s">
        <v>40</v>
      </c>
      <c r="D22" s="8">
        <v>6270</v>
      </c>
      <c r="E22" s="7">
        <v>1147</v>
      </c>
      <c r="F22" s="7">
        <v>7698</v>
      </c>
      <c r="G22" s="7">
        <v>6447</v>
      </c>
      <c r="H22" s="27">
        <f>D22+E22+F22+G22</f>
        <v>21562</v>
      </c>
      <c r="I22" s="8">
        <v>6720</v>
      </c>
      <c r="J22" s="7">
        <f>E22+27</f>
        <v>1174</v>
      </c>
      <c r="K22" s="7">
        <v>7990</v>
      </c>
      <c r="L22" s="7">
        <v>6815</v>
      </c>
      <c r="M22" s="27">
        <f>I22+J22+K22+L22</f>
        <v>22699</v>
      </c>
      <c r="N22" s="7">
        <f>M22-H22</f>
        <v>1137</v>
      </c>
      <c r="O22" s="10">
        <f>N22/H22</f>
        <v>0.052731657545682216</v>
      </c>
    </row>
    <row r="23" spans="1:15" ht="15" customHeight="1">
      <c r="A23" s="30"/>
      <c r="B23" s="29"/>
      <c r="C23" s="43" t="s">
        <v>30</v>
      </c>
      <c r="D23" s="8">
        <v>6750</v>
      </c>
      <c r="E23" s="7">
        <v>1147</v>
      </c>
      <c r="F23" s="7">
        <v>7698</v>
      </c>
      <c r="G23" s="7">
        <v>6447</v>
      </c>
      <c r="H23" s="27">
        <f>D23+E23+F23+G23</f>
        <v>22042</v>
      </c>
      <c r="I23" s="8">
        <v>7230</v>
      </c>
      <c r="J23" s="7">
        <f>E23+27</f>
        <v>1174</v>
      </c>
      <c r="K23" s="7">
        <v>7990</v>
      </c>
      <c r="L23" s="7">
        <v>6815</v>
      </c>
      <c r="M23" s="27">
        <f>I23+J23+K23+L23</f>
        <v>23209</v>
      </c>
      <c r="N23" s="7">
        <f>M23-H23</f>
        <v>1167</v>
      </c>
      <c r="O23" s="10">
        <f>N23/H23</f>
        <v>0.0529443789129843</v>
      </c>
    </row>
    <row r="24" spans="1:15" ht="15" customHeight="1">
      <c r="A24" s="30"/>
      <c r="B24" s="29"/>
      <c r="C24" s="43" t="s">
        <v>31</v>
      </c>
      <c r="D24" s="8">
        <v>7710</v>
      </c>
      <c r="E24" s="7">
        <v>1147</v>
      </c>
      <c r="F24" s="7">
        <v>7698</v>
      </c>
      <c r="G24" s="7">
        <v>6447</v>
      </c>
      <c r="H24" s="27">
        <f>D24+E24+F24+G24</f>
        <v>23002</v>
      </c>
      <c r="I24" s="8">
        <v>8250</v>
      </c>
      <c r="J24" s="7">
        <f>E24+27</f>
        <v>1174</v>
      </c>
      <c r="K24" s="7">
        <v>7990</v>
      </c>
      <c r="L24" s="7">
        <v>6815</v>
      </c>
      <c r="M24" s="27">
        <f>I24+J24+K24+L24</f>
        <v>24229</v>
      </c>
      <c r="N24" s="7">
        <f>M24-H24</f>
        <v>1227</v>
      </c>
      <c r="O24" s="10">
        <f>N24/H24</f>
        <v>0.053343187548908794</v>
      </c>
    </row>
    <row r="25" spans="1:15" ht="15" customHeight="1">
      <c r="A25" s="30"/>
      <c r="B25" s="29"/>
      <c r="C25" s="43" t="s">
        <v>24</v>
      </c>
      <c r="D25" s="11">
        <v>9000</v>
      </c>
      <c r="E25" s="12">
        <v>1147</v>
      </c>
      <c r="F25" s="7">
        <v>7698</v>
      </c>
      <c r="G25" s="12">
        <v>6447</v>
      </c>
      <c r="H25" s="28">
        <f>D25+E25+F25+G25</f>
        <v>24292</v>
      </c>
      <c r="I25" s="11">
        <v>9630</v>
      </c>
      <c r="J25" s="12">
        <f>E25+27</f>
        <v>1174</v>
      </c>
      <c r="K25" s="7">
        <v>7990</v>
      </c>
      <c r="L25" s="12">
        <v>6815</v>
      </c>
      <c r="M25" s="28">
        <f>I25+J25+K25+L25</f>
        <v>25609</v>
      </c>
      <c r="N25" s="12">
        <f>M25-H25</f>
        <v>1317</v>
      </c>
      <c r="O25" s="14">
        <f>N25/H25</f>
        <v>0.054215379548822655</v>
      </c>
    </row>
    <row r="26" spans="1:15" ht="15" customHeight="1">
      <c r="A26" s="32"/>
      <c r="B26" s="33" t="s">
        <v>4</v>
      </c>
      <c r="C26" s="60"/>
      <c r="D26" s="8"/>
      <c r="E26" s="7"/>
      <c r="F26" s="20"/>
      <c r="G26" s="7"/>
      <c r="H26" s="27"/>
      <c r="I26" s="8"/>
      <c r="J26" s="7"/>
      <c r="K26" s="20"/>
      <c r="L26" s="7"/>
      <c r="M26" s="27"/>
      <c r="N26" s="7"/>
      <c r="O26" s="10"/>
    </row>
    <row r="27" spans="1:15" ht="15" customHeight="1">
      <c r="A27" s="30"/>
      <c r="B27" s="29"/>
      <c r="C27" s="43" t="s">
        <v>22</v>
      </c>
      <c r="D27" s="8">
        <v>7452</v>
      </c>
      <c r="E27" s="7">
        <v>1147</v>
      </c>
      <c r="F27" s="7">
        <v>8478</v>
      </c>
      <c r="G27" s="7">
        <v>6447</v>
      </c>
      <c r="H27" s="27">
        <f>D27+E27+F27+G27</f>
        <v>23524</v>
      </c>
      <c r="I27" s="8">
        <v>7974</v>
      </c>
      <c r="J27" s="7">
        <f>E27+27</f>
        <v>1174</v>
      </c>
      <c r="K27" s="7">
        <v>8712</v>
      </c>
      <c r="L27" s="7">
        <v>6815</v>
      </c>
      <c r="M27" s="27">
        <f>I27+J27+K27+L27</f>
        <v>24675</v>
      </c>
      <c r="N27" s="7">
        <f>M27-H27</f>
        <v>1151</v>
      </c>
      <c r="O27" s="10">
        <f>N27/H27</f>
        <v>0.048928753613331065</v>
      </c>
    </row>
    <row r="28" spans="1:15" ht="15" customHeight="1">
      <c r="A28" s="30"/>
      <c r="B28" s="29"/>
      <c r="C28" s="43" t="s">
        <v>21</v>
      </c>
      <c r="D28" s="8">
        <v>8580</v>
      </c>
      <c r="E28" s="7">
        <v>1147</v>
      </c>
      <c r="F28" s="7">
        <v>8478</v>
      </c>
      <c r="G28" s="7">
        <v>6447</v>
      </c>
      <c r="H28" s="27">
        <f>D28+E28+F28+G28</f>
        <v>24652</v>
      </c>
      <c r="I28" s="8">
        <v>9180</v>
      </c>
      <c r="J28" s="7">
        <f>E28+27</f>
        <v>1174</v>
      </c>
      <c r="K28" s="7">
        <v>8712</v>
      </c>
      <c r="L28" s="7">
        <v>6815</v>
      </c>
      <c r="M28" s="27">
        <f>I28+J28+K28+L28</f>
        <v>25881</v>
      </c>
      <c r="N28" s="7">
        <f>M28-H28</f>
        <v>1229</v>
      </c>
      <c r="O28" s="10">
        <f>N28/H28</f>
        <v>0.04985396722375467</v>
      </c>
    </row>
    <row r="29" spans="1:15" ht="15" customHeight="1">
      <c r="A29" s="30"/>
      <c r="B29" s="29"/>
      <c r="C29" s="43" t="s">
        <v>20</v>
      </c>
      <c r="D29" s="8">
        <v>8580</v>
      </c>
      <c r="E29" s="7">
        <v>1147</v>
      </c>
      <c r="F29" s="7">
        <v>8478</v>
      </c>
      <c r="G29" s="7">
        <v>6447</v>
      </c>
      <c r="H29" s="27">
        <f>D29+E29+F29+G29</f>
        <v>24652</v>
      </c>
      <c r="I29" s="8">
        <v>9180</v>
      </c>
      <c r="J29" s="7">
        <f>E29+27</f>
        <v>1174</v>
      </c>
      <c r="K29" s="7">
        <v>8712</v>
      </c>
      <c r="L29" s="7">
        <v>6815</v>
      </c>
      <c r="M29" s="27">
        <f>I29+J29+K29+L29</f>
        <v>25881</v>
      </c>
      <c r="N29" s="7">
        <f>M29-H29</f>
        <v>1229</v>
      </c>
      <c r="O29" s="10">
        <f>N29/H29</f>
        <v>0.04985396722375467</v>
      </c>
    </row>
    <row r="30" spans="1:15" ht="15" customHeight="1">
      <c r="A30" s="30"/>
      <c r="B30" s="29"/>
      <c r="C30" s="43" t="s">
        <v>23</v>
      </c>
      <c r="D30" s="8">
        <v>11736</v>
      </c>
      <c r="E30" s="7">
        <v>1147</v>
      </c>
      <c r="F30" s="7">
        <v>8478</v>
      </c>
      <c r="G30" s="7">
        <v>6447</v>
      </c>
      <c r="H30" s="27">
        <f>D30+E30+F30+G30</f>
        <v>27808</v>
      </c>
      <c r="I30" s="8">
        <v>12558</v>
      </c>
      <c r="J30" s="7">
        <f>E30+27</f>
        <v>1174</v>
      </c>
      <c r="K30" s="7">
        <v>8712</v>
      </c>
      <c r="L30" s="7">
        <v>6815</v>
      </c>
      <c r="M30" s="27">
        <f>I30+J30+K30+L30</f>
        <v>29259</v>
      </c>
      <c r="N30" s="7">
        <f>M30-H30</f>
        <v>1451</v>
      </c>
      <c r="O30" s="10">
        <f>N30/H30</f>
        <v>0.052179228998849254</v>
      </c>
    </row>
    <row r="31" spans="1:15" ht="15" customHeight="1">
      <c r="A31" s="64" t="s">
        <v>67</v>
      </c>
      <c r="B31" s="62"/>
      <c r="C31" s="62"/>
      <c r="D31" s="63"/>
      <c r="E31" s="63"/>
      <c r="F31" s="63"/>
      <c r="G31" s="63"/>
      <c r="H31" s="66"/>
      <c r="I31" s="63"/>
      <c r="J31" s="63"/>
      <c r="K31" s="63"/>
      <c r="L31" s="63"/>
      <c r="M31" s="66"/>
      <c r="N31" s="63"/>
      <c r="O31" s="65"/>
    </row>
    <row r="32" spans="1:15" ht="15" customHeight="1">
      <c r="A32" s="30"/>
      <c r="B32" s="29" t="s">
        <v>1</v>
      </c>
      <c r="C32" s="43"/>
      <c r="D32" s="8"/>
      <c r="E32" s="7"/>
      <c r="F32" s="7"/>
      <c r="G32" s="7"/>
      <c r="H32" s="27"/>
      <c r="I32" s="8"/>
      <c r="J32" s="7"/>
      <c r="K32" s="7"/>
      <c r="L32" s="7"/>
      <c r="M32" s="27"/>
      <c r="N32" s="7"/>
      <c r="O32" s="10"/>
    </row>
    <row r="33" spans="1:17" ht="15" customHeight="1">
      <c r="A33" s="30"/>
      <c r="B33" s="29"/>
      <c r="C33" s="43" t="s">
        <v>15</v>
      </c>
      <c r="D33" s="8">
        <v>6216</v>
      </c>
      <c r="E33" s="7">
        <v>882.58</v>
      </c>
      <c r="F33" s="9">
        <v>9590</v>
      </c>
      <c r="G33" s="7">
        <v>6447</v>
      </c>
      <c r="H33" s="27">
        <f>D33+E33+F33+G33</f>
        <v>23135.58</v>
      </c>
      <c r="I33" s="8">
        <f>3388*2</f>
        <v>6776</v>
      </c>
      <c r="J33" s="7">
        <v>926.2</v>
      </c>
      <c r="K33" s="9">
        <v>9890</v>
      </c>
      <c r="L33" s="7">
        <v>6815</v>
      </c>
      <c r="M33" s="27">
        <f>SUM(I33,J33:L33)</f>
        <v>24407.2</v>
      </c>
      <c r="N33" s="7">
        <f>M33-H33</f>
        <v>1271.619999999999</v>
      </c>
      <c r="O33" s="10">
        <f>N33/H33</f>
        <v>0.05496382627969555</v>
      </c>
      <c r="P33" s="31"/>
      <c r="Q33" s="39"/>
    </row>
    <row r="34" spans="1:20" ht="15" customHeight="1">
      <c r="A34" s="30"/>
      <c r="B34" s="29"/>
      <c r="C34" s="61" t="s">
        <v>35</v>
      </c>
      <c r="D34" s="51">
        <v>6672</v>
      </c>
      <c r="E34" s="12">
        <v>882.58</v>
      </c>
      <c r="F34" s="13">
        <v>9590</v>
      </c>
      <c r="G34" s="12">
        <v>6447</v>
      </c>
      <c r="H34" s="28">
        <f>D34+E34+F34+G34</f>
        <v>23591.58</v>
      </c>
      <c r="I34" s="51">
        <f>3636*2</f>
        <v>7272</v>
      </c>
      <c r="J34" s="12">
        <v>926.2</v>
      </c>
      <c r="K34" s="13">
        <v>9890</v>
      </c>
      <c r="L34" s="12">
        <v>6815</v>
      </c>
      <c r="M34" s="28">
        <f>SUM(I34,J34:L34)</f>
        <v>24903.2</v>
      </c>
      <c r="N34" s="12">
        <f>M34-H34</f>
        <v>1311.619999999999</v>
      </c>
      <c r="O34" s="14">
        <f>N34/H34</f>
        <v>0.055596954506650205</v>
      </c>
      <c r="P34" s="31"/>
      <c r="Q34" s="39"/>
      <c r="T34" s="39"/>
    </row>
    <row r="35" spans="1:17" ht="15" customHeight="1">
      <c r="A35" s="32"/>
      <c r="B35" s="33" t="s">
        <v>4</v>
      </c>
      <c r="C35" s="60"/>
      <c r="D35" s="8"/>
      <c r="E35" s="7"/>
      <c r="F35" s="9"/>
      <c r="G35" s="7"/>
      <c r="H35" s="27"/>
      <c r="I35" s="8"/>
      <c r="J35" s="7"/>
      <c r="K35" s="9"/>
      <c r="L35" s="7"/>
      <c r="M35" s="27"/>
      <c r="N35" s="7"/>
      <c r="O35" s="10"/>
      <c r="P35" s="31"/>
      <c r="Q35" s="39"/>
    </row>
    <row r="36" spans="1:17" ht="15" customHeight="1">
      <c r="A36" s="30"/>
      <c r="B36" s="29"/>
      <c r="C36" s="43" t="s">
        <v>9</v>
      </c>
      <c r="D36" s="8">
        <v>7332</v>
      </c>
      <c r="E36" s="7">
        <v>882.58</v>
      </c>
      <c r="F36" s="7">
        <v>8478</v>
      </c>
      <c r="G36" s="7">
        <v>6447</v>
      </c>
      <c r="H36" s="27">
        <f aca="true" t="shared" si="5" ref="H36:H42">D36+E36+F36+G36</f>
        <v>23139.58</v>
      </c>
      <c r="I36" s="8">
        <v>7452</v>
      </c>
      <c r="J36" s="7">
        <v>926.2</v>
      </c>
      <c r="K36" s="7">
        <v>8712</v>
      </c>
      <c r="L36" s="7">
        <v>6815</v>
      </c>
      <c r="M36" s="27">
        <f aca="true" t="shared" si="6" ref="M36:M42">SUM(I36,J36:L36)</f>
        <v>23905.2</v>
      </c>
      <c r="N36" s="7">
        <f aca="true" t="shared" si="7" ref="N36:N42">M36-H36</f>
        <v>765.619999999999</v>
      </c>
      <c r="O36" s="10">
        <f aca="true" t="shared" si="8" ref="O36:O42">N36/H36</f>
        <v>0.033087030965989826</v>
      </c>
      <c r="P36" s="31"/>
      <c r="Q36" s="39"/>
    </row>
    <row r="37" spans="1:17" ht="15" customHeight="1">
      <c r="A37" s="30"/>
      <c r="B37" s="29"/>
      <c r="C37" s="43" t="s">
        <v>10</v>
      </c>
      <c r="D37" s="8">
        <v>8850</v>
      </c>
      <c r="E37" s="7">
        <v>882.58</v>
      </c>
      <c r="F37" s="7">
        <v>8478</v>
      </c>
      <c r="G37" s="7">
        <v>6447</v>
      </c>
      <c r="H37" s="27">
        <f t="shared" si="5"/>
        <v>24657.58</v>
      </c>
      <c r="I37" s="8">
        <v>8992</v>
      </c>
      <c r="J37" s="7">
        <v>926.2</v>
      </c>
      <c r="K37" s="7">
        <v>8712</v>
      </c>
      <c r="L37" s="7">
        <v>6815</v>
      </c>
      <c r="M37" s="27">
        <f t="shared" si="6"/>
        <v>25445.2</v>
      </c>
      <c r="N37" s="7">
        <f t="shared" si="7"/>
        <v>787.619999999999</v>
      </c>
      <c r="O37" s="10">
        <f t="shared" si="8"/>
        <v>0.03194230739594068</v>
      </c>
      <c r="P37" s="31"/>
      <c r="Q37" s="39"/>
    </row>
    <row r="38" spans="1:17" ht="15" customHeight="1">
      <c r="A38" s="30"/>
      <c r="B38" s="29"/>
      <c r="C38" s="43" t="s">
        <v>3</v>
      </c>
      <c r="D38" s="8">
        <v>8944</v>
      </c>
      <c r="E38" s="7">
        <v>882.58</v>
      </c>
      <c r="F38" s="7">
        <v>8478</v>
      </c>
      <c r="G38" s="7">
        <v>6447</v>
      </c>
      <c r="H38" s="27">
        <f t="shared" si="5"/>
        <v>24751.58</v>
      </c>
      <c r="I38" s="8">
        <v>9090</v>
      </c>
      <c r="J38" s="7">
        <v>926.2</v>
      </c>
      <c r="K38" s="7">
        <v>8712</v>
      </c>
      <c r="L38" s="7">
        <v>6815</v>
      </c>
      <c r="M38" s="27">
        <f t="shared" si="6"/>
        <v>25543.2</v>
      </c>
      <c r="N38" s="7">
        <f t="shared" si="7"/>
        <v>791.619999999999</v>
      </c>
      <c r="O38" s="10">
        <f t="shared" si="8"/>
        <v>0.03198260474684844</v>
      </c>
      <c r="P38" s="31"/>
      <c r="Q38" s="39"/>
    </row>
    <row r="39" spans="1:17" ht="15" customHeight="1">
      <c r="A39" s="30"/>
      <c r="B39" s="29"/>
      <c r="C39" s="43" t="s">
        <v>36</v>
      </c>
      <c r="D39" s="8">
        <v>10214</v>
      </c>
      <c r="E39" s="7">
        <v>882.58</v>
      </c>
      <c r="F39" s="7">
        <v>8478</v>
      </c>
      <c r="G39" s="7">
        <v>6447</v>
      </c>
      <c r="H39" s="27">
        <f t="shared" si="5"/>
        <v>26021.58</v>
      </c>
      <c r="I39" s="8">
        <v>10378</v>
      </c>
      <c r="J39" s="7">
        <v>926.2</v>
      </c>
      <c r="K39" s="7">
        <v>8712</v>
      </c>
      <c r="L39" s="7">
        <v>6815</v>
      </c>
      <c r="M39" s="27">
        <f t="shared" si="6"/>
        <v>26831.2</v>
      </c>
      <c r="N39" s="7">
        <f t="shared" si="7"/>
        <v>809.619999999999</v>
      </c>
      <c r="O39" s="10">
        <f t="shared" si="8"/>
        <v>0.031113406641718102</v>
      </c>
      <c r="P39" s="31"/>
      <c r="Q39" s="39"/>
    </row>
    <row r="40" spans="1:17" ht="15" customHeight="1">
      <c r="A40" s="30"/>
      <c r="B40" s="29"/>
      <c r="C40" s="43" t="s">
        <v>11</v>
      </c>
      <c r="D40" s="8">
        <v>8944</v>
      </c>
      <c r="E40" s="7">
        <v>882.58</v>
      </c>
      <c r="F40" s="7">
        <v>8478</v>
      </c>
      <c r="G40" s="7">
        <v>6447</v>
      </c>
      <c r="H40" s="27">
        <f t="shared" si="5"/>
        <v>24751.58</v>
      </c>
      <c r="I40" s="8">
        <v>9090</v>
      </c>
      <c r="J40" s="7">
        <v>926.2</v>
      </c>
      <c r="K40" s="7">
        <v>8712</v>
      </c>
      <c r="L40" s="7">
        <v>6815</v>
      </c>
      <c r="M40" s="27">
        <f t="shared" si="6"/>
        <v>25543.2</v>
      </c>
      <c r="N40" s="7">
        <f t="shared" si="7"/>
        <v>791.619999999999</v>
      </c>
      <c r="O40" s="10">
        <f t="shared" si="8"/>
        <v>0.03198260474684844</v>
      </c>
      <c r="P40" s="31"/>
      <c r="Q40" s="39"/>
    </row>
    <row r="41" spans="1:19" ht="15" customHeight="1">
      <c r="A41" s="30"/>
      <c r="B41" s="29"/>
      <c r="C41" s="43" t="s">
        <v>8</v>
      </c>
      <c r="D41" s="8">
        <v>7674</v>
      </c>
      <c r="E41" s="7">
        <v>882.58</v>
      </c>
      <c r="F41" s="7">
        <v>8478</v>
      </c>
      <c r="G41" s="7">
        <v>6447</v>
      </c>
      <c r="H41" s="27">
        <f t="shared" si="5"/>
        <v>23481.58</v>
      </c>
      <c r="I41" s="8">
        <v>7674</v>
      </c>
      <c r="J41" s="7">
        <v>926.2</v>
      </c>
      <c r="K41" s="7">
        <v>8712</v>
      </c>
      <c r="L41" s="7">
        <v>6815</v>
      </c>
      <c r="M41" s="27">
        <f t="shared" si="6"/>
        <v>24127.2</v>
      </c>
      <c r="N41" s="7">
        <f t="shared" si="7"/>
        <v>645.619999999999</v>
      </c>
      <c r="O41" s="10">
        <f t="shared" si="8"/>
        <v>0.02749474268767259</v>
      </c>
      <c r="P41" s="31"/>
      <c r="Q41" s="39"/>
      <c r="R41" s="42"/>
      <c r="S41" s="42"/>
    </row>
    <row r="42" spans="1:17" ht="15" customHeight="1">
      <c r="A42" s="30"/>
      <c r="B42" s="29"/>
      <c r="C42" s="43" t="s">
        <v>32</v>
      </c>
      <c r="D42" s="8">
        <v>10246</v>
      </c>
      <c r="E42" s="7">
        <v>882.58</v>
      </c>
      <c r="F42" s="7">
        <v>8478</v>
      </c>
      <c r="G42" s="7">
        <v>6447</v>
      </c>
      <c r="H42" s="27">
        <f t="shared" si="5"/>
        <v>26053.58</v>
      </c>
      <c r="I42" s="8">
        <v>10412</v>
      </c>
      <c r="J42" s="7">
        <v>926.2</v>
      </c>
      <c r="K42" s="7">
        <v>8712</v>
      </c>
      <c r="L42" s="7">
        <v>6815</v>
      </c>
      <c r="M42" s="27">
        <f t="shared" si="6"/>
        <v>26865.2</v>
      </c>
      <c r="N42" s="7">
        <f t="shared" si="7"/>
        <v>811.619999999999</v>
      </c>
      <c r="O42" s="10">
        <f t="shared" si="8"/>
        <v>0.031151956851994962</v>
      </c>
      <c r="P42" s="31"/>
      <c r="Q42" s="39"/>
    </row>
    <row r="43" spans="1:17" ht="15" customHeight="1">
      <c r="A43" s="64" t="s">
        <v>61</v>
      </c>
      <c r="B43" s="62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5"/>
      <c r="P43" s="31"/>
      <c r="Q43" s="39"/>
    </row>
    <row r="44" spans="1:16" ht="15" customHeight="1">
      <c r="A44" s="30"/>
      <c r="B44" s="29" t="s">
        <v>1</v>
      </c>
      <c r="C44" s="43"/>
      <c r="D44" s="8"/>
      <c r="E44" s="7"/>
      <c r="F44" s="7"/>
      <c r="G44" s="7"/>
      <c r="H44" s="10"/>
      <c r="I44" s="30"/>
      <c r="J44" s="29"/>
      <c r="K44" s="29"/>
      <c r="L44" s="7"/>
      <c r="M44" s="10"/>
      <c r="N44" s="30"/>
      <c r="O44" s="21"/>
      <c r="P44" s="31"/>
    </row>
    <row r="45" spans="1:16" ht="15" customHeight="1">
      <c r="A45" s="44"/>
      <c r="B45" s="45"/>
      <c r="C45" s="46" t="s">
        <v>14</v>
      </c>
      <c r="D45" s="11">
        <v>9600</v>
      </c>
      <c r="E45" s="12">
        <v>255.8</v>
      </c>
      <c r="F45" s="12">
        <v>8478</v>
      </c>
      <c r="G45" s="12">
        <v>6447</v>
      </c>
      <c r="H45" s="28">
        <f>SUM(D45,E45:G45)</f>
        <v>24780.8</v>
      </c>
      <c r="I45" s="11">
        <v>9900</v>
      </c>
      <c r="J45" s="12">
        <v>266.7</v>
      </c>
      <c r="K45" s="12">
        <v>8712</v>
      </c>
      <c r="L45" s="12">
        <v>6815</v>
      </c>
      <c r="M45" s="28">
        <f>SUM(I45,J45:L45)</f>
        <v>25693.7</v>
      </c>
      <c r="N45" s="11">
        <f>M45-H45</f>
        <v>912.9000000000015</v>
      </c>
      <c r="O45" s="18">
        <f>N45/H45</f>
        <v>0.03683900439049593</v>
      </c>
      <c r="P45" s="31"/>
    </row>
    <row r="46" spans="1:17" ht="15" customHeight="1">
      <c r="A46" s="30"/>
      <c r="B46" s="29" t="s">
        <v>4</v>
      </c>
      <c r="C46" s="43"/>
      <c r="D46" s="8"/>
      <c r="E46" s="7"/>
      <c r="F46" s="7"/>
      <c r="G46" s="7"/>
      <c r="H46" s="27"/>
      <c r="I46" s="8"/>
      <c r="J46" s="7"/>
      <c r="K46" s="7"/>
      <c r="L46" s="7"/>
      <c r="M46" s="27"/>
      <c r="N46" s="8" t="s">
        <v>37</v>
      </c>
      <c r="O46" s="21" t="s">
        <v>37</v>
      </c>
      <c r="P46" s="31"/>
      <c r="Q46" s="39"/>
    </row>
    <row r="47" spans="1:17" ht="15" customHeight="1">
      <c r="A47" s="30"/>
      <c r="B47" s="29"/>
      <c r="C47" s="43" t="s">
        <v>29</v>
      </c>
      <c r="D47" s="8">
        <v>9720</v>
      </c>
      <c r="E47" s="7">
        <v>255.8</v>
      </c>
      <c r="F47" s="7">
        <v>8478</v>
      </c>
      <c r="G47" s="7">
        <v>6447</v>
      </c>
      <c r="H47" s="27">
        <f aca="true" t="shared" si="9" ref="H47:H55">SUM(D47,E47:G47)</f>
        <v>24900.8</v>
      </c>
      <c r="I47" s="8">
        <v>10200</v>
      </c>
      <c r="J47" s="7">
        <v>266.7</v>
      </c>
      <c r="K47" s="7">
        <v>8712</v>
      </c>
      <c r="L47" s="7">
        <v>6815</v>
      </c>
      <c r="M47" s="27">
        <f aca="true" t="shared" si="10" ref="M47:M55">SUM(I47,J47:L47)</f>
        <v>25993.7</v>
      </c>
      <c r="N47" s="8">
        <f aca="true" t="shared" si="11" ref="N47:N55">M47-H47</f>
        <v>1092.9000000000015</v>
      </c>
      <c r="O47" s="21">
        <f aca="true" t="shared" si="12" ref="O47:O55">N47/H47</f>
        <v>0.04389015613956184</v>
      </c>
      <c r="P47" s="31"/>
      <c r="Q47" s="39"/>
    </row>
    <row r="48" spans="1:17" ht="15" customHeight="1">
      <c r="A48" s="30"/>
      <c r="B48" s="29"/>
      <c r="C48" s="43" t="s">
        <v>33</v>
      </c>
      <c r="D48" s="8">
        <v>4110</v>
      </c>
      <c r="E48" s="7">
        <v>255.8</v>
      </c>
      <c r="F48" s="7">
        <v>8478</v>
      </c>
      <c r="G48" s="7">
        <v>6447</v>
      </c>
      <c r="H48" s="27">
        <f t="shared" si="9"/>
        <v>19290.8</v>
      </c>
      <c r="I48" s="8">
        <v>4230</v>
      </c>
      <c r="J48" s="7">
        <v>266.7</v>
      </c>
      <c r="K48" s="7">
        <v>8712</v>
      </c>
      <c r="L48" s="7">
        <v>6815</v>
      </c>
      <c r="M48" s="27">
        <f t="shared" si="10"/>
        <v>20023.7</v>
      </c>
      <c r="N48" s="8">
        <f t="shared" si="11"/>
        <v>732.9000000000015</v>
      </c>
      <c r="O48" s="21">
        <f t="shared" si="12"/>
        <v>0.03799220353743761</v>
      </c>
      <c r="P48" s="31"/>
      <c r="Q48" s="39"/>
    </row>
    <row r="49" spans="1:17" ht="15" customHeight="1">
      <c r="A49" s="30"/>
      <c r="B49" s="29"/>
      <c r="C49" s="43" t="s">
        <v>50</v>
      </c>
      <c r="D49" s="8">
        <v>16590</v>
      </c>
      <c r="E49" s="7">
        <v>255.8</v>
      </c>
      <c r="F49" s="7">
        <v>8478</v>
      </c>
      <c r="G49" s="7">
        <v>6447</v>
      </c>
      <c r="H49" s="27">
        <f t="shared" si="9"/>
        <v>31770.8</v>
      </c>
      <c r="I49" s="8">
        <v>18090</v>
      </c>
      <c r="J49" s="7">
        <v>266.7</v>
      </c>
      <c r="K49" s="7">
        <v>8712</v>
      </c>
      <c r="L49" s="7">
        <v>6815</v>
      </c>
      <c r="M49" s="27">
        <f t="shared" si="10"/>
        <v>33883.7</v>
      </c>
      <c r="N49" s="8">
        <f t="shared" si="11"/>
        <v>2112.899999999998</v>
      </c>
      <c r="O49" s="21">
        <f t="shared" si="12"/>
        <v>0.0665044632177974</v>
      </c>
      <c r="P49" s="31"/>
      <c r="Q49" s="39"/>
    </row>
    <row r="50" spans="1:17" ht="15" customHeight="1">
      <c r="A50" s="30"/>
      <c r="B50" s="29"/>
      <c r="C50" s="43" t="s">
        <v>51</v>
      </c>
      <c r="D50" s="8">
        <v>16590</v>
      </c>
      <c r="E50" s="7">
        <v>255.8</v>
      </c>
      <c r="F50" s="7">
        <v>8478</v>
      </c>
      <c r="G50" s="7">
        <v>6447</v>
      </c>
      <c r="H50" s="27">
        <f t="shared" si="9"/>
        <v>31770.8</v>
      </c>
      <c r="I50" s="8">
        <v>14100</v>
      </c>
      <c r="J50" s="7">
        <v>266.7</v>
      </c>
      <c r="K50" s="7">
        <v>8712</v>
      </c>
      <c r="L50" s="7">
        <v>6815</v>
      </c>
      <c r="M50" s="27">
        <f t="shared" si="10"/>
        <v>29893.7</v>
      </c>
      <c r="N50" s="8">
        <f t="shared" si="11"/>
        <v>-1877.0999999999985</v>
      </c>
      <c r="O50" s="21">
        <f t="shared" si="12"/>
        <v>-0.0590825537915318</v>
      </c>
      <c r="P50" s="31"/>
      <c r="Q50" s="39"/>
    </row>
    <row r="51" spans="1:17" ht="15" customHeight="1">
      <c r="A51" s="30"/>
      <c r="B51" s="29"/>
      <c r="C51" s="43" t="s">
        <v>52</v>
      </c>
      <c r="D51" s="8">
        <v>10350</v>
      </c>
      <c r="E51" s="7">
        <v>255.8</v>
      </c>
      <c r="F51" s="7">
        <v>8478</v>
      </c>
      <c r="G51" s="7">
        <v>6447</v>
      </c>
      <c r="H51" s="27">
        <f t="shared" si="9"/>
        <v>25530.8</v>
      </c>
      <c r="I51" s="8">
        <v>11280</v>
      </c>
      <c r="J51" s="7">
        <v>266.7</v>
      </c>
      <c r="K51" s="7">
        <v>8712</v>
      </c>
      <c r="L51" s="7">
        <v>6815</v>
      </c>
      <c r="M51" s="27">
        <f t="shared" si="10"/>
        <v>27073.7</v>
      </c>
      <c r="N51" s="8">
        <f t="shared" si="11"/>
        <v>1542.9000000000015</v>
      </c>
      <c r="O51" s="21">
        <f t="shared" si="12"/>
        <v>0.06043288890281548</v>
      </c>
      <c r="P51" s="31"/>
      <c r="Q51" s="39"/>
    </row>
    <row r="52" spans="1:17" ht="15" customHeight="1">
      <c r="A52" s="30"/>
      <c r="B52" s="29"/>
      <c r="C52" s="43" t="s">
        <v>28</v>
      </c>
      <c r="D52" s="8">
        <v>14430</v>
      </c>
      <c r="E52" s="7">
        <v>255.8</v>
      </c>
      <c r="F52" s="7">
        <v>8478</v>
      </c>
      <c r="G52" s="7">
        <v>6447</v>
      </c>
      <c r="H52" s="27">
        <f t="shared" si="9"/>
        <v>29610.8</v>
      </c>
      <c r="I52" s="8">
        <v>15150</v>
      </c>
      <c r="J52" s="7">
        <v>266.7</v>
      </c>
      <c r="K52" s="7">
        <v>8712</v>
      </c>
      <c r="L52" s="7">
        <v>6815</v>
      </c>
      <c r="M52" s="27">
        <f t="shared" si="10"/>
        <v>30943.7</v>
      </c>
      <c r="N52" s="8">
        <f t="shared" si="11"/>
        <v>1332.9000000000015</v>
      </c>
      <c r="O52" s="21">
        <f t="shared" si="12"/>
        <v>0.04501398138517033</v>
      </c>
      <c r="P52" s="31"/>
      <c r="Q52" s="39"/>
    </row>
    <row r="53" spans="1:17" ht="15" customHeight="1">
      <c r="A53" s="30"/>
      <c r="B53" s="29"/>
      <c r="C53" s="43" t="s">
        <v>53</v>
      </c>
      <c r="D53" s="8">
        <v>13800</v>
      </c>
      <c r="E53" s="7">
        <v>255.8</v>
      </c>
      <c r="F53" s="7">
        <v>8478</v>
      </c>
      <c r="G53" s="7">
        <v>6447</v>
      </c>
      <c r="H53" s="27">
        <f t="shared" si="9"/>
        <v>28980.8</v>
      </c>
      <c r="I53" s="8">
        <v>14250</v>
      </c>
      <c r="J53" s="7">
        <v>266.7</v>
      </c>
      <c r="K53" s="7">
        <v>8712</v>
      </c>
      <c r="L53" s="7">
        <v>6815</v>
      </c>
      <c r="M53" s="27">
        <f t="shared" si="10"/>
        <v>30043.7</v>
      </c>
      <c r="N53" s="8">
        <f t="shared" si="11"/>
        <v>1062.9000000000015</v>
      </c>
      <c r="O53" s="21">
        <f t="shared" si="12"/>
        <v>0.03667600618340423</v>
      </c>
      <c r="P53" s="31"/>
      <c r="Q53" s="39"/>
    </row>
    <row r="54" spans="1:17" ht="15" customHeight="1">
      <c r="A54" s="30"/>
      <c r="B54" s="29"/>
      <c r="C54" s="43" t="s">
        <v>54</v>
      </c>
      <c r="D54" s="8">
        <v>12750</v>
      </c>
      <c r="E54" s="7">
        <v>255.8</v>
      </c>
      <c r="F54" s="7">
        <v>8478</v>
      </c>
      <c r="G54" s="7">
        <v>6447</v>
      </c>
      <c r="H54" s="27">
        <f t="shared" si="9"/>
        <v>27930.8</v>
      </c>
      <c r="I54" s="8">
        <v>13500</v>
      </c>
      <c r="J54" s="7">
        <v>266.7</v>
      </c>
      <c r="K54" s="7">
        <v>8712</v>
      </c>
      <c r="L54" s="7">
        <v>6815</v>
      </c>
      <c r="M54" s="27">
        <f t="shared" si="10"/>
        <v>29293.7</v>
      </c>
      <c r="N54" s="8">
        <f t="shared" si="11"/>
        <v>1362.9000000000015</v>
      </c>
      <c r="O54" s="21">
        <f t="shared" si="12"/>
        <v>0.048795594827215884</v>
      </c>
      <c r="P54" s="31"/>
      <c r="Q54" s="39"/>
    </row>
    <row r="55" spans="1:17" ht="15" customHeight="1">
      <c r="A55" s="30"/>
      <c r="B55" s="29"/>
      <c r="C55" s="43" t="s">
        <v>62</v>
      </c>
      <c r="D55" s="11">
        <v>2464</v>
      </c>
      <c r="E55" s="12">
        <v>255.8</v>
      </c>
      <c r="F55" s="12">
        <v>8478</v>
      </c>
      <c r="G55" s="12">
        <v>6447</v>
      </c>
      <c r="H55" s="28">
        <f t="shared" si="9"/>
        <v>17644.8</v>
      </c>
      <c r="I55" s="11">
        <v>2538</v>
      </c>
      <c r="J55" s="12">
        <v>266.7</v>
      </c>
      <c r="K55" s="12">
        <v>8712</v>
      </c>
      <c r="L55" s="12">
        <v>6815</v>
      </c>
      <c r="M55" s="28">
        <f t="shared" si="10"/>
        <v>18331.7</v>
      </c>
      <c r="N55" s="11">
        <f t="shared" si="11"/>
        <v>686.9000000000015</v>
      </c>
      <c r="O55" s="18">
        <f t="shared" si="12"/>
        <v>0.038929316285818</v>
      </c>
      <c r="P55" s="31"/>
      <c r="Q55" s="39"/>
    </row>
    <row r="56" spans="1:16" ht="15" customHeight="1">
      <c r="A56" s="32"/>
      <c r="B56" s="33" t="s">
        <v>12</v>
      </c>
      <c r="C56" s="60"/>
      <c r="D56" s="8"/>
      <c r="E56" s="7"/>
      <c r="F56" s="7"/>
      <c r="G56" s="7"/>
      <c r="H56" s="27"/>
      <c r="I56" s="8"/>
      <c r="J56" s="7"/>
      <c r="K56" s="7"/>
      <c r="L56" s="7"/>
      <c r="M56" s="27"/>
      <c r="N56" s="8" t="s">
        <v>37</v>
      </c>
      <c r="O56" s="21" t="s">
        <v>37</v>
      </c>
      <c r="P56" s="31"/>
    </row>
    <row r="57" spans="1:17" ht="15" customHeight="1">
      <c r="A57" s="30"/>
      <c r="B57" s="29"/>
      <c r="C57" s="43" t="s">
        <v>44</v>
      </c>
      <c r="D57" s="8">
        <v>28207</v>
      </c>
      <c r="E57" s="7">
        <v>256</v>
      </c>
      <c r="F57" s="7">
        <v>8478</v>
      </c>
      <c r="G57" s="7">
        <v>6447</v>
      </c>
      <c r="H57" s="27">
        <f>SUM(D57,E57:G57)</f>
        <v>43388</v>
      </c>
      <c r="I57" s="8">
        <v>29984</v>
      </c>
      <c r="J57" s="7">
        <v>266.7</v>
      </c>
      <c r="K57" s="7">
        <v>8712</v>
      </c>
      <c r="L57" s="7">
        <v>6815</v>
      </c>
      <c r="M57" s="27">
        <f>SUM(I57,J57:L57)</f>
        <v>45777.7</v>
      </c>
      <c r="N57" s="8">
        <f>M57-H57</f>
        <v>2389.699999999997</v>
      </c>
      <c r="O57" s="21">
        <f>N57/H57</f>
        <v>0.05507744076703229</v>
      </c>
      <c r="P57" s="31"/>
      <c r="Q57" s="39"/>
    </row>
    <row r="58" spans="1:17" ht="15" customHeight="1">
      <c r="A58" s="30"/>
      <c r="B58" s="29"/>
      <c r="C58" s="43" t="s">
        <v>45</v>
      </c>
      <c r="D58" s="8">
        <v>24297</v>
      </c>
      <c r="E58" s="7">
        <v>256</v>
      </c>
      <c r="F58" s="7">
        <v>8478</v>
      </c>
      <c r="G58" s="7">
        <v>6447</v>
      </c>
      <c r="H58" s="27">
        <f>SUM(D58,E58:G58)</f>
        <v>39478</v>
      </c>
      <c r="I58" s="8">
        <v>26484</v>
      </c>
      <c r="J58" s="7">
        <v>266.7</v>
      </c>
      <c r="K58" s="7">
        <v>8712</v>
      </c>
      <c r="L58" s="7">
        <v>6815</v>
      </c>
      <c r="M58" s="27">
        <f>SUM(I58,J58:L58)</f>
        <v>42277.7</v>
      </c>
      <c r="N58" s="8">
        <f>M58-H58</f>
        <v>2799.699999999997</v>
      </c>
      <c r="O58" s="21">
        <f>N58/H58</f>
        <v>0.07091797963422658</v>
      </c>
      <c r="P58" s="31"/>
      <c r="Q58" s="39"/>
    </row>
    <row r="59" spans="1:17" ht="15" customHeight="1">
      <c r="A59" s="30"/>
      <c r="B59" s="29"/>
      <c r="C59" s="43" t="s">
        <v>46</v>
      </c>
      <c r="D59" s="41">
        <v>11400</v>
      </c>
      <c r="E59" s="9">
        <v>256</v>
      </c>
      <c r="F59" s="7">
        <v>8478</v>
      </c>
      <c r="G59" s="7">
        <v>6447</v>
      </c>
      <c r="H59" s="27">
        <f>SUM(D59,E59:G59)</f>
        <v>26581</v>
      </c>
      <c r="I59" s="8">
        <v>11970</v>
      </c>
      <c r="J59" s="9">
        <v>266.7</v>
      </c>
      <c r="K59" s="7">
        <v>8712</v>
      </c>
      <c r="L59" s="7">
        <v>6815</v>
      </c>
      <c r="M59" s="27">
        <f>SUM(I59,J59:L59)</f>
        <v>27763.7</v>
      </c>
      <c r="N59" s="8">
        <f>M59-H59</f>
        <v>1182.7000000000007</v>
      </c>
      <c r="O59" s="21">
        <f>N59/H59</f>
        <v>0.04449418757759305</v>
      </c>
      <c r="P59" s="31"/>
      <c r="Q59" s="39"/>
    </row>
    <row r="60" spans="1:17" ht="15" customHeight="1">
      <c r="A60" s="30"/>
      <c r="B60" s="29"/>
      <c r="C60" s="43" t="s">
        <v>38</v>
      </c>
      <c r="D60" s="8">
        <v>13800</v>
      </c>
      <c r="E60" s="9">
        <v>256</v>
      </c>
      <c r="F60" s="7">
        <v>8478</v>
      </c>
      <c r="G60" s="7">
        <v>6447</v>
      </c>
      <c r="H60" s="27">
        <f>SUM(D60,E60:G60)</f>
        <v>28981</v>
      </c>
      <c r="I60" s="41">
        <v>14250</v>
      </c>
      <c r="J60" s="9">
        <v>266.7</v>
      </c>
      <c r="K60" s="7">
        <v>8712</v>
      </c>
      <c r="L60" s="7">
        <v>6815</v>
      </c>
      <c r="M60" s="27">
        <f>SUM(I60,J60:L60)</f>
        <v>30043.7</v>
      </c>
      <c r="N60" s="8">
        <f>M60-H60</f>
        <v>1062.7000000000007</v>
      </c>
      <c r="O60" s="21">
        <f>N60/H60</f>
        <v>0.036668852006487035</v>
      </c>
      <c r="P60" s="31"/>
      <c r="Q60" s="39"/>
    </row>
    <row r="61" spans="1:17" ht="15" customHeight="1" thickBot="1">
      <c r="A61" s="35"/>
      <c r="B61" s="36"/>
      <c r="C61" s="36" t="s">
        <v>47</v>
      </c>
      <c r="D61" s="15">
        <v>19542</v>
      </c>
      <c r="E61" s="16">
        <v>256</v>
      </c>
      <c r="F61" s="16">
        <v>8478</v>
      </c>
      <c r="G61" s="16">
        <v>6447</v>
      </c>
      <c r="H61" s="40">
        <f>SUM(D61,E61:G61)</f>
        <v>34723</v>
      </c>
      <c r="I61" s="15">
        <v>20910</v>
      </c>
      <c r="J61" s="16">
        <v>266.7</v>
      </c>
      <c r="K61" s="16">
        <v>8712</v>
      </c>
      <c r="L61" s="16">
        <v>6815</v>
      </c>
      <c r="M61" s="40">
        <f>SUM(I61,J61:L61)</f>
        <v>36703.7</v>
      </c>
      <c r="N61" s="15">
        <f>M61-H61</f>
        <v>1980.699999999997</v>
      </c>
      <c r="O61" s="24">
        <f>N61/H61</f>
        <v>0.05704288223943775</v>
      </c>
      <c r="P61" s="31"/>
      <c r="Q61" s="39"/>
    </row>
    <row r="62" spans="1:17" ht="12.75">
      <c r="A62" s="29"/>
      <c r="B62" s="29"/>
      <c r="C62" s="29"/>
      <c r="D62" s="7"/>
      <c r="E62" s="7"/>
      <c r="F62" s="7"/>
      <c r="G62" s="7"/>
      <c r="H62" s="53"/>
      <c r="I62" s="7"/>
      <c r="J62" s="7"/>
      <c r="K62" s="7"/>
      <c r="L62" s="7"/>
      <c r="M62" s="53"/>
      <c r="N62" s="7"/>
      <c r="O62" s="54"/>
      <c r="P62" s="31"/>
      <c r="Q62" s="39"/>
    </row>
    <row r="63" spans="1:24" s="5" customFormat="1" ht="13.5" customHeight="1">
      <c r="A63" s="2"/>
      <c r="B63" s="55" t="s">
        <v>25</v>
      </c>
      <c r="C63" s="5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  <c r="P63" s="4"/>
      <c r="Q63" s="4"/>
      <c r="R63" s="4"/>
      <c r="S63" s="4"/>
      <c r="T63" s="4"/>
      <c r="U63" s="4"/>
      <c r="V63" s="4"/>
      <c r="W63" s="4"/>
      <c r="X63" s="4"/>
    </row>
    <row r="64" spans="1:15" s="79" customFormat="1" ht="13.5" customHeight="1">
      <c r="A64" s="75"/>
      <c r="B64" s="75"/>
      <c r="C64" s="58" t="s">
        <v>57</v>
      </c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8"/>
    </row>
    <row r="65" spans="1:15" s="79" customFormat="1" ht="13.5" customHeight="1">
      <c r="A65" s="75"/>
      <c r="B65" s="75"/>
      <c r="C65" s="76" t="s">
        <v>59</v>
      </c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8"/>
    </row>
    <row r="66" spans="3:15" s="79" customFormat="1" ht="25.5" customHeight="1">
      <c r="C66" s="81" t="s">
        <v>69</v>
      </c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3:15" s="79" customFormat="1" ht="13.5" customHeight="1">
      <c r="C67" s="74" t="s">
        <v>60</v>
      </c>
      <c r="D67" s="74"/>
      <c r="E67" s="74"/>
      <c r="F67" s="74"/>
      <c r="G67" s="74"/>
      <c r="H67" s="80"/>
      <c r="I67" s="74"/>
      <c r="J67" s="74"/>
      <c r="K67" s="74"/>
      <c r="L67" s="74"/>
      <c r="M67" s="80"/>
      <c r="N67" s="74"/>
      <c r="O67" s="80"/>
    </row>
    <row r="68" spans="3:15" s="79" customFormat="1" ht="13.5" customHeight="1">
      <c r="C68" s="76" t="s">
        <v>68</v>
      </c>
      <c r="D68" s="74"/>
      <c r="E68" s="74"/>
      <c r="F68" s="74"/>
      <c r="G68" s="74"/>
      <c r="H68" s="80"/>
      <c r="I68" s="74"/>
      <c r="J68" s="74"/>
      <c r="K68" s="74"/>
      <c r="L68" s="74"/>
      <c r="M68" s="80"/>
      <c r="N68" s="74"/>
      <c r="O68" s="80"/>
    </row>
    <row r="69" spans="3:15" s="79" customFormat="1" ht="13.5" customHeight="1">
      <c r="C69" s="74" t="s">
        <v>70</v>
      </c>
      <c r="D69" s="74"/>
      <c r="E69" s="74"/>
      <c r="F69" s="74"/>
      <c r="G69" s="74"/>
      <c r="H69" s="80"/>
      <c r="I69" s="74"/>
      <c r="J69" s="74"/>
      <c r="K69" s="74"/>
      <c r="L69" s="74"/>
      <c r="M69" s="80"/>
      <c r="N69" s="74"/>
      <c r="O69" s="80"/>
    </row>
  </sheetData>
  <sheetProtection/>
  <mergeCells count="3">
    <mergeCell ref="D4:H4"/>
    <mergeCell ref="I4:M4"/>
    <mergeCell ref="C66:O66"/>
  </mergeCells>
  <printOptions horizontalCentered="1"/>
  <pageMargins left="0.5" right="0.5" top="0.5" bottom="0.5" header="0.22" footer="0.01"/>
  <pageSetup fitToHeight="1" fitToWidth="1" horizontalDpi="600" verticalDpi="600" orientation="portrait" scale="65" r:id="rId1"/>
  <rowBreaks count="1" manualBreakCount="1">
    <brk id="4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zoomScaleSheetLayoutView="100" zoomScalePageLayoutView="0" workbookViewId="0" topLeftCell="A1">
      <selection activeCell="O1" sqref="O1"/>
    </sheetView>
  </sheetViews>
  <sheetFormatPr defaultColWidth="9.140625" defaultRowHeight="12.75"/>
  <cols>
    <col min="1" max="1" width="2.00390625" style="26" customWidth="1"/>
    <col min="2" max="2" width="2.28125" style="26" customWidth="1"/>
    <col min="3" max="3" width="33.7109375" style="26" customWidth="1"/>
    <col min="4" max="7" width="9.140625" style="26" customWidth="1"/>
    <col min="8" max="8" width="9.140625" style="38" customWidth="1"/>
    <col min="9" max="12" width="9.140625" style="26" customWidth="1"/>
    <col min="13" max="13" width="9.140625" style="38" customWidth="1"/>
    <col min="14" max="14" width="9.140625" style="26" customWidth="1"/>
    <col min="15" max="15" width="9.140625" style="38" customWidth="1"/>
    <col min="16" max="24" width="8.8515625" style="25" customWidth="1"/>
    <col min="25" max="16384" width="9.140625" style="26" customWidth="1"/>
  </cols>
  <sheetData>
    <row r="1" spans="1:15" ht="15.75" customHeight="1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68"/>
      <c r="L1" s="68"/>
      <c r="M1" s="68"/>
      <c r="N1" s="68"/>
      <c r="O1" s="68"/>
    </row>
    <row r="2" spans="1:17" ht="15.75" customHeight="1">
      <c r="A2" s="69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68"/>
      <c r="L2" s="68"/>
      <c r="M2" s="68"/>
      <c r="N2" s="68"/>
      <c r="O2" s="68"/>
      <c r="P2" s="3"/>
      <c r="Q2" s="3"/>
    </row>
    <row r="3" spans="1:15" ht="15.75" customHeight="1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68"/>
      <c r="L3" s="68"/>
      <c r="M3" s="68"/>
      <c r="N3" s="68"/>
      <c r="O3" s="68"/>
    </row>
    <row r="4" spans="1:24" s="5" customFormat="1" ht="19.5" customHeight="1">
      <c r="A4" s="82"/>
      <c r="B4" s="83"/>
      <c r="C4" s="83"/>
      <c r="D4" s="108" t="s">
        <v>48</v>
      </c>
      <c r="E4" s="109"/>
      <c r="F4" s="109"/>
      <c r="G4" s="109"/>
      <c r="H4" s="109"/>
      <c r="I4" s="108" t="s">
        <v>49</v>
      </c>
      <c r="J4" s="109"/>
      <c r="K4" s="109"/>
      <c r="L4" s="109"/>
      <c r="M4" s="109"/>
      <c r="N4" s="101" t="s">
        <v>16</v>
      </c>
      <c r="O4" s="102" t="s">
        <v>17</v>
      </c>
      <c r="P4" s="4"/>
      <c r="Q4" s="4"/>
      <c r="R4" s="4"/>
      <c r="S4" s="4"/>
      <c r="T4" s="4"/>
      <c r="U4" s="4"/>
      <c r="V4" s="4"/>
      <c r="W4" s="4"/>
      <c r="X4" s="4"/>
    </row>
    <row r="5" spans="1:24" s="5" customFormat="1" ht="19.5" customHeight="1" thickBot="1">
      <c r="A5" s="88" t="s">
        <v>58</v>
      </c>
      <c r="B5" s="103"/>
      <c r="C5" s="103"/>
      <c r="D5" s="106" t="s">
        <v>19</v>
      </c>
      <c r="E5" s="92" t="s">
        <v>76</v>
      </c>
      <c r="F5" s="92" t="s">
        <v>77</v>
      </c>
      <c r="G5" s="92" t="s">
        <v>78</v>
      </c>
      <c r="H5" s="107" t="s">
        <v>18</v>
      </c>
      <c r="I5" s="106" t="s">
        <v>19</v>
      </c>
      <c r="J5" s="92" t="s">
        <v>76</v>
      </c>
      <c r="K5" s="92" t="s">
        <v>77</v>
      </c>
      <c r="L5" s="92" t="s">
        <v>78</v>
      </c>
      <c r="M5" s="107" t="s">
        <v>18</v>
      </c>
      <c r="N5" s="104" t="s">
        <v>0</v>
      </c>
      <c r="O5" s="105" t="s">
        <v>0</v>
      </c>
      <c r="P5" s="4"/>
      <c r="Q5" s="4"/>
      <c r="R5" s="4"/>
      <c r="S5" s="4"/>
      <c r="T5" s="4"/>
      <c r="U5" s="4"/>
      <c r="V5" s="4"/>
      <c r="W5" s="4"/>
      <c r="X5" s="4"/>
    </row>
    <row r="6" spans="1:15" ht="15" customHeight="1">
      <c r="A6" s="70" t="s">
        <v>13</v>
      </c>
      <c r="B6" s="71"/>
      <c r="C6" s="71"/>
      <c r="D6" s="71"/>
      <c r="E6" s="71"/>
      <c r="F6" s="71"/>
      <c r="G6" s="71"/>
      <c r="H6" s="72"/>
      <c r="I6" s="71"/>
      <c r="J6" s="71"/>
      <c r="K6" s="71"/>
      <c r="L6" s="71"/>
      <c r="M6" s="72"/>
      <c r="N6" s="71"/>
      <c r="O6" s="73"/>
    </row>
    <row r="7" spans="1:15" ht="15" customHeight="1">
      <c r="A7" s="30"/>
      <c r="B7" s="29" t="s">
        <v>34</v>
      </c>
      <c r="C7" s="29"/>
      <c r="D7" s="30"/>
      <c r="E7" s="29"/>
      <c r="F7" s="29"/>
      <c r="G7" s="29"/>
      <c r="H7" s="10"/>
      <c r="I7" s="30"/>
      <c r="J7" s="29"/>
      <c r="K7" s="29"/>
      <c r="L7" s="29"/>
      <c r="M7" s="10"/>
      <c r="N7" s="30"/>
      <c r="O7" s="10"/>
    </row>
    <row r="8" spans="1:15" ht="15" customHeight="1">
      <c r="A8" s="30"/>
      <c r="B8" s="29"/>
      <c r="C8" s="29" t="s">
        <v>27</v>
      </c>
      <c r="D8" s="8">
        <v>28000</v>
      </c>
      <c r="E8" s="7">
        <v>1493</v>
      </c>
      <c r="F8" s="7">
        <v>10792</v>
      </c>
      <c r="G8" s="7">
        <v>6447</v>
      </c>
      <c r="H8" s="19">
        <v>46732</v>
      </c>
      <c r="I8" s="8">
        <v>28850</v>
      </c>
      <c r="J8" s="7">
        <f>E8-12.78</f>
        <v>1480.22</v>
      </c>
      <c r="K8" s="7">
        <v>11278</v>
      </c>
      <c r="L8" s="7">
        <v>6815</v>
      </c>
      <c r="M8" s="27">
        <f>I8+J8+K8+L8</f>
        <v>48423.22</v>
      </c>
      <c r="N8" s="8">
        <f>M8-H8</f>
        <v>1691.2200000000012</v>
      </c>
      <c r="O8" s="10">
        <f>N8/H8</f>
        <v>0.036189762903363884</v>
      </c>
    </row>
    <row r="9" spans="1:15" ht="15" customHeight="1">
      <c r="A9" s="30"/>
      <c r="B9" s="29"/>
      <c r="C9" s="29" t="s">
        <v>26</v>
      </c>
      <c r="D9" s="8">
        <v>28300</v>
      </c>
      <c r="E9" s="7">
        <v>1493</v>
      </c>
      <c r="F9" s="7">
        <v>10792</v>
      </c>
      <c r="G9" s="7">
        <v>6447</v>
      </c>
      <c r="H9" s="19">
        <v>47032</v>
      </c>
      <c r="I9" s="8">
        <v>29150</v>
      </c>
      <c r="J9" s="7">
        <f aca="true" t="shared" si="0" ref="J9:J19">E9-12.78</f>
        <v>1480.22</v>
      </c>
      <c r="K9" s="7">
        <v>11278</v>
      </c>
      <c r="L9" s="7">
        <v>6815</v>
      </c>
      <c r="M9" s="27">
        <f>I9+J9+K9+L9</f>
        <v>48723.22</v>
      </c>
      <c r="N9" s="8">
        <f>M9-H9</f>
        <v>1691.2200000000012</v>
      </c>
      <c r="O9" s="10">
        <f>N9/H9</f>
        <v>0.03595892158530365</v>
      </c>
    </row>
    <row r="10" spans="1:15" ht="15" customHeight="1">
      <c r="A10" s="30"/>
      <c r="B10" s="29"/>
      <c r="C10" s="29" t="s">
        <v>3</v>
      </c>
      <c r="D10" s="8">
        <v>30400</v>
      </c>
      <c r="E10" s="7">
        <v>1493</v>
      </c>
      <c r="F10" s="7">
        <v>10792</v>
      </c>
      <c r="G10" s="7">
        <v>6447</v>
      </c>
      <c r="H10" s="19">
        <v>49132</v>
      </c>
      <c r="I10" s="8">
        <v>31300</v>
      </c>
      <c r="J10" s="7">
        <f t="shared" si="0"/>
        <v>1480.22</v>
      </c>
      <c r="K10" s="7">
        <v>11278</v>
      </c>
      <c r="L10" s="7">
        <v>6815</v>
      </c>
      <c r="M10" s="27">
        <f>I10+J10+K10+L10</f>
        <v>50873.22</v>
      </c>
      <c r="N10" s="8">
        <f>M10-H10</f>
        <v>1741.2200000000012</v>
      </c>
      <c r="O10" s="10">
        <f>N10/H10</f>
        <v>0.035439632011723544</v>
      </c>
    </row>
    <row r="11" spans="1:16" ht="15" customHeight="1">
      <c r="A11" s="30"/>
      <c r="B11" s="29"/>
      <c r="C11" s="29" t="s">
        <v>2</v>
      </c>
      <c r="D11" s="11">
        <v>31500</v>
      </c>
      <c r="E11" s="12">
        <v>1493</v>
      </c>
      <c r="F11" s="7">
        <v>10792</v>
      </c>
      <c r="G11" s="12">
        <v>6447</v>
      </c>
      <c r="H11" s="17">
        <v>50232</v>
      </c>
      <c r="I11" s="11">
        <v>32400</v>
      </c>
      <c r="J11" s="12">
        <f t="shared" si="0"/>
        <v>1480.22</v>
      </c>
      <c r="K11" s="7">
        <v>11278</v>
      </c>
      <c r="L11" s="12">
        <v>6815</v>
      </c>
      <c r="M11" s="28">
        <f>I11+J11+K11+L11</f>
        <v>51973.22</v>
      </c>
      <c r="N11" s="11">
        <f>M11-H11</f>
        <v>1741.2200000000012</v>
      </c>
      <c r="O11" s="14">
        <f>N11/H11</f>
        <v>0.03466356107660458</v>
      </c>
      <c r="P11" s="50"/>
    </row>
    <row r="12" spans="1:15" ht="15" customHeight="1">
      <c r="A12" s="32"/>
      <c r="B12" s="33" t="s">
        <v>4</v>
      </c>
      <c r="C12" s="33"/>
      <c r="D12" s="8"/>
      <c r="E12" s="7"/>
      <c r="F12" s="20"/>
      <c r="G12" s="7"/>
      <c r="H12" s="19"/>
      <c r="I12" s="8"/>
      <c r="J12" s="7"/>
      <c r="K12" s="20"/>
      <c r="L12" s="7"/>
      <c r="M12" s="27"/>
      <c r="N12" s="8"/>
      <c r="O12" s="10"/>
    </row>
    <row r="13" spans="1:15" ht="15" customHeight="1">
      <c r="A13" s="30"/>
      <c r="B13" s="29"/>
      <c r="C13" s="29" t="s">
        <v>27</v>
      </c>
      <c r="D13" s="8">
        <v>24048</v>
      </c>
      <c r="E13" s="7">
        <v>1502</v>
      </c>
      <c r="F13" s="7">
        <v>8478</v>
      </c>
      <c r="G13" s="7">
        <v>6447</v>
      </c>
      <c r="H13" s="19">
        <v>40475</v>
      </c>
      <c r="I13" s="8">
        <v>25254</v>
      </c>
      <c r="J13" s="7">
        <f t="shared" si="0"/>
        <v>1489.22</v>
      </c>
      <c r="K13" s="7">
        <v>8712</v>
      </c>
      <c r="L13" s="7">
        <v>6815</v>
      </c>
      <c r="M13" s="27">
        <f aca="true" t="shared" si="1" ref="M13:M19">I13+J13+K13+L13</f>
        <v>42270.22</v>
      </c>
      <c r="N13" s="8">
        <f aca="true" t="shared" si="2" ref="N13:N19">M13-H13</f>
        <v>1795.2200000000012</v>
      </c>
      <c r="O13" s="10">
        <f aca="true" t="shared" si="3" ref="O13:O19">N13/H13</f>
        <v>0.04435379864113653</v>
      </c>
    </row>
    <row r="14" spans="1:15" ht="15" customHeight="1">
      <c r="A14" s="30"/>
      <c r="B14" s="29"/>
      <c r="C14" s="29" t="s">
        <v>26</v>
      </c>
      <c r="D14" s="8">
        <v>24318</v>
      </c>
      <c r="E14" s="7">
        <v>1502</v>
      </c>
      <c r="F14" s="7">
        <v>8478</v>
      </c>
      <c r="G14" s="7">
        <v>6447</v>
      </c>
      <c r="H14" s="19">
        <v>40745</v>
      </c>
      <c r="I14" s="8">
        <v>25542</v>
      </c>
      <c r="J14" s="7">
        <f t="shared" si="0"/>
        <v>1489.22</v>
      </c>
      <c r="K14" s="7">
        <v>8712</v>
      </c>
      <c r="L14" s="7">
        <v>6815</v>
      </c>
      <c r="M14" s="27">
        <f t="shared" si="1"/>
        <v>42558.22</v>
      </c>
      <c r="N14" s="8">
        <f t="shared" si="2"/>
        <v>1813.2200000000012</v>
      </c>
      <c r="O14" s="10">
        <f t="shared" si="3"/>
        <v>0.04450165664498714</v>
      </c>
    </row>
    <row r="15" spans="1:15" ht="15" customHeight="1">
      <c r="A15" s="30"/>
      <c r="B15" s="29"/>
      <c r="C15" s="29" t="s">
        <v>3</v>
      </c>
      <c r="D15" s="8">
        <v>26244</v>
      </c>
      <c r="E15" s="7">
        <v>1502</v>
      </c>
      <c r="F15" s="7">
        <v>8478</v>
      </c>
      <c r="G15" s="7">
        <v>6447</v>
      </c>
      <c r="H15" s="19">
        <v>42671</v>
      </c>
      <c r="I15" s="8">
        <v>27558</v>
      </c>
      <c r="J15" s="7">
        <f t="shared" si="0"/>
        <v>1489.22</v>
      </c>
      <c r="K15" s="7">
        <v>8712</v>
      </c>
      <c r="L15" s="7">
        <v>6815</v>
      </c>
      <c r="M15" s="27">
        <f t="shared" si="1"/>
        <v>44574.22</v>
      </c>
      <c r="N15" s="8">
        <f t="shared" si="2"/>
        <v>1903.2200000000012</v>
      </c>
      <c r="O15" s="10">
        <f t="shared" si="3"/>
        <v>0.04460218884019594</v>
      </c>
    </row>
    <row r="16" spans="1:15" ht="15" customHeight="1">
      <c r="A16" s="30"/>
      <c r="B16" s="29"/>
      <c r="C16" s="29" t="s">
        <v>6</v>
      </c>
      <c r="D16" s="8">
        <v>27018</v>
      </c>
      <c r="E16" s="7">
        <v>1502</v>
      </c>
      <c r="F16" s="7">
        <v>8478</v>
      </c>
      <c r="G16" s="7">
        <v>6447</v>
      </c>
      <c r="H16" s="19">
        <v>43445</v>
      </c>
      <c r="I16" s="8">
        <v>28368</v>
      </c>
      <c r="J16" s="7">
        <f t="shared" si="0"/>
        <v>1489.22</v>
      </c>
      <c r="K16" s="7">
        <v>8712</v>
      </c>
      <c r="L16" s="7">
        <v>6815</v>
      </c>
      <c r="M16" s="27">
        <f t="shared" si="1"/>
        <v>45384.22</v>
      </c>
      <c r="N16" s="8">
        <f t="shared" si="2"/>
        <v>1939.2200000000012</v>
      </c>
      <c r="O16" s="10">
        <f t="shared" si="3"/>
        <v>0.04463620669812409</v>
      </c>
    </row>
    <row r="17" spans="1:15" ht="15" customHeight="1">
      <c r="A17" s="30"/>
      <c r="B17" s="29"/>
      <c r="C17" s="29" t="s">
        <v>5</v>
      </c>
      <c r="D17" s="8">
        <v>27432</v>
      </c>
      <c r="E17" s="7">
        <v>1502</v>
      </c>
      <c r="F17" s="7">
        <v>8478</v>
      </c>
      <c r="G17" s="7">
        <v>6447</v>
      </c>
      <c r="H17" s="19">
        <v>43859</v>
      </c>
      <c r="I17" s="8">
        <v>28800</v>
      </c>
      <c r="J17" s="7">
        <f t="shared" si="0"/>
        <v>1489.22</v>
      </c>
      <c r="K17" s="7">
        <v>8712</v>
      </c>
      <c r="L17" s="7">
        <v>6815</v>
      </c>
      <c r="M17" s="27">
        <f t="shared" si="1"/>
        <v>45816.22</v>
      </c>
      <c r="N17" s="8">
        <f t="shared" si="2"/>
        <v>1957.2200000000012</v>
      </c>
      <c r="O17" s="10">
        <f t="shared" si="3"/>
        <v>0.04462527645409155</v>
      </c>
    </row>
    <row r="18" spans="1:15" ht="15" customHeight="1">
      <c r="A18" s="30"/>
      <c r="B18" s="29"/>
      <c r="C18" s="29" t="s">
        <v>42</v>
      </c>
      <c r="D18" s="8">
        <v>33930</v>
      </c>
      <c r="E18" s="7">
        <v>1502</v>
      </c>
      <c r="F18" s="7">
        <v>8478</v>
      </c>
      <c r="G18" s="7">
        <v>6447</v>
      </c>
      <c r="H18" s="19">
        <v>50357</v>
      </c>
      <c r="I18" s="8">
        <v>35622</v>
      </c>
      <c r="J18" s="7">
        <f t="shared" si="0"/>
        <v>1489.22</v>
      </c>
      <c r="K18" s="7">
        <v>8712</v>
      </c>
      <c r="L18" s="7">
        <v>6815</v>
      </c>
      <c r="M18" s="27">
        <f t="shared" si="1"/>
        <v>52638.22</v>
      </c>
      <c r="N18" s="8">
        <f t="shared" si="2"/>
        <v>2281.220000000001</v>
      </c>
      <c r="O18" s="10">
        <f t="shared" si="3"/>
        <v>0.04530095120837224</v>
      </c>
    </row>
    <row r="19" spans="1:15" ht="15" customHeight="1">
      <c r="A19" s="30"/>
      <c r="B19" s="29"/>
      <c r="C19" s="29" t="s">
        <v>41</v>
      </c>
      <c r="D19" s="8">
        <v>35000</v>
      </c>
      <c r="E19" s="7">
        <v>1502</v>
      </c>
      <c r="F19" s="7">
        <v>8478</v>
      </c>
      <c r="G19" s="7">
        <v>6447</v>
      </c>
      <c r="H19" s="19">
        <v>51427</v>
      </c>
      <c r="I19" s="8">
        <v>36800</v>
      </c>
      <c r="J19" s="7">
        <f t="shared" si="0"/>
        <v>1489.22</v>
      </c>
      <c r="K19" s="7">
        <v>8712</v>
      </c>
      <c r="L19" s="7">
        <v>6815</v>
      </c>
      <c r="M19" s="27">
        <f t="shared" si="1"/>
        <v>53816.22</v>
      </c>
      <c r="N19" s="8">
        <f t="shared" si="2"/>
        <v>2389.220000000001</v>
      </c>
      <c r="O19" s="10">
        <f t="shared" si="3"/>
        <v>0.04645847512007314</v>
      </c>
    </row>
    <row r="20" spans="1:15" ht="15" customHeight="1">
      <c r="A20" s="64" t="s">
        <v>7</v>
      </c>
      <c r="B20" s="62"/>
      <c r="C20" s="62"/>
      <c r="D20" s="63"/>
      <c r="E20" s="63"/>
      <c r="F20" s="62"/>
      <c r="G20" s="63"/>
      <c r="H20" s="66"/>
      <c r="I20" s="63"/>
      <c r="J20" s="63"/>
      <c r="K20" s="62"/>
      <c r="L20" s="63"/>
      <c r="M20" s="66"/>
      <c r="N20" s="63"/>
      <c r="O20" s="65"/>
    </row>
    <row r="21" spans="1:15" ht="15" customHeight="1">
      <c r="A21" s="30"/>
      <c r="B21" s="29" t="s">
        <v>1</v>
      </c>
      <c r="C21" s="29"/>
      <c r="D21" s="8"/>
      <c r="E21" s="7"/>
      <c r="F21" s="29"/>
      <c r="G21" s="7"/>
      <c r="H21" s="27"/>
      <c r="I21" s="8"/>
      <c r="J21" s="7"/>
      <c r="K21" s="29"/>
      <c r="L21" s="7"/>
      <c r="M21" s="27"/>
      <c r="N21" s="8"/>
      <c r="O21" s="10"/>
    </row>
    <row r="22" spans="1:15" ht="15" customHeight="1">
      <c r="A22" s="30"/>
      <c r="B22" s="29"/>
      <c r="C22" s="29" t="s">
        <v>40</v>
      </c>
      <c r="D22" s="8">
        <v>15920</v>
      </c>
      <c r="E22" s="7">
        <v>1147</v>
      </c>
      <c r="F22" s="7">
        <v>7698</v>
      </c>
      <c r="G22" s="7">
        <v>6447</v>
      </c>
      <c r="H22" s="19">
        <v>31212</v>
      </c>
      <c r="I22" s="8">
        <v>16240</v>
      </c>
      <c r="J22" s="7">
        <f>E22+27</f>
        <v>1174</v>
      </c>
      <c r="K22" s="7">
        <v>7990</v>
      </c>
      <c r="L22" s="7">
        <v>6815</v>
      </c>
      <c r="M22" s="27">
        <f>I22+J22+K22+L22</f>
        <v>32219</v>
      </c>
      <c r="N22" s="8">
        <f>M22-H22</f>
        <v>1007</v>
      </c>
      <c r="O22" s="10">
        <f>N22/H22</f>
        <v>0.03226323209022171</v>
      </c>
    </row>
    <row r="23" spans="1:15" ht="15" customHeight="1">
      <c r="A23" s="30"/>
      <c r="B23" s="29"/>
      <c r="C23" s="29" t="s">
        <v>30</v>
      </c>
      <c r="D23" s="8">
        <v>16140</v>
      </c>
      <c r="E23" s="7">
        <v>1147</v>
      </c>
      <c r="F23" s="7">
        <v>7698</v>
      </c>
      <c r="G23" s="7">
        <v>6447</v>
      </c>
      <c r="H23" s="19">
        <v>31432</v>
      </c>
      <c r="I23" s="8">
        <v>16460</v>
      </c>
      <c r="J23" s="7">
        <f>E23+27</f>
        <v>1174</v>
      </c>
      <c r="K23" s="7">
        <v>7990</v>
      </c>
      <c r="L23" s="7">
        <v>6815</v>
      </c>
      <c r="M23" s="27">
        <f>I23+J23+K23+L23</f>
        <v>32439</v>
      </c>
      <c r="N23" s="8">
        <f>M23-H23</f>
        <v>1007</v>
      </c>
      <c r="O23" s="10">
        <f>N23/H23</f>
        <v>0.03203741410027997</v>
      </c>
    </row>
    <row r="24" spans="1:15" ht="15" customHeight="1">
      <c r="A24" s="30"/>
      <c r="B24" s="29"/>
      <c r="C24" s="29" t="s">
        <v>31</v>
      </c>
      <c r="D24" s="8">
        <v>16440</v>
      </c>
      <c r="E24" s="7">
        <v>1147</v>
      </c>
      <c r="F24" s="7">
        <v>7698</v>
      </c>
      <c r="G24" s="7">
        <v>6447</v>
      </c>
      <c r="H24" s="19">
        <v>31732</v>
      </c>
      <c r="I24" s="8">
        <v>16760</v>
      </c>
      <c r="J24" s="7">
        <f>E24+27</f>
        <v>1174</v>
      </c>
      <c r="K24" s="7">
        <v>7990</v>
      </c>
      <c r="L24" s="7">
        <v>6815</v>
      </c>
      <c r="M24" s="27">
        <f>I24+J24+K24+L24</f>
        <v>32739</v>
      </c>
      <c r="N24" s="8">
        <f>M24-H24</f>
        <v>1007</v>
      </c>
      <c r="O24" s="10">
        <f>N24/H24</f>
        <v>0.031734526660784065</v>
      </c>
    </row>
    <row r="25" spans="1:15" ht="15" customHeight="1">
      <c r="A25" s="30"/>
      <c r="B25" s="29"/>
      <c r="C25" s="29" t="s">
        <v>24</v>
      </c>
      <c r="D25" s="11">
        <v>16440</v>
      </c>
      <c r="E25" s="12">
        <v>1147</v>
      </c>
      <c r="F25" s="7">
        <v>7698</v>
      </c>
      <c r="G25" s="12">
        <v>6447</v>
      </c>
      <c r="H25" s="17">
        <v>31732</v>
      </c>
      <c r="I25" s="11">
        <v>16760</v>
      </c>
      <c r="J25" s="12">
        <f>E25+27</f>
        <v>1174</v>
      </c>
      <c r="K25" s="7">
        <v>7990</v>
      </c>
      <c r="L25" s="12">
        <v>6815</v>
      </c>
      <c r="M25" s="28">
        <f>I25+J25+K25+L25</f>
        <v>32739</v>
      </c>
      <c r="N25" s="11">
        <f>M25-H25</f>
        <v>1007</v>
      </c>
      <c r="O25" s="14">
        <f>N25/H25</f>
        <v>0.031734526660784065</v>
      </c>
    </row>
    <row r="26" spans="1:15" ht="15" customHeight="1">
      <c r="A26" s="32"/>
      <c r="B26" s="33" t="s">
        <v>4</v>
      </c>
      <c r="C26" s="33"/>
      <c r="D26" s="8"/>
      <c r="E26" s="7"/>
      <c r="F26" s="20"/>
      <c r="G26" s="7"/>
      <c r="H26" s="19"/>
      <c r="I26" s="8"/>
      <c r="J26" s="7"/>
      <c r="K26" s="20"/>
      <c r="L26" s="7"/>
      <c r="M26" s="27"/>
      <c r="N26" s="8"/>
      <c r="O26" s="10"/>
    </row>
    <row r="27" spans="1:15" ht="15" customHeight="1">
      <c r="A27" s="30"/>
      <c r="B27" s="29"/>
      <c r="C27" s="29" t="s">
        <v>22</v>
      </c>
      <c r="D27" s="8">
        <v>17480</v>
      </c>
      <c r="E27" s="7">
        <v>1147</v>
      </c>
      <c r="F27" s="7">
        <v>8478</v>
      </c>
      <c r="G27" s="7">
        <v>6447</v>
      </c>
      <c r="H27" s="19">
        <v>33552</v>
      </c>
      <c r="I27" s="8">
        <v>17820</v>
      </c>
      <c r="J27" s="7">
        <f>E27+27</f>
        <v>1174</v>
      </c>
      <c r="K27" s="7">
        <v>8712</v>
      </c>
      <c r="L27" s="7">
        <v>6815</v>
      </c>
      <c r="M27" s="27">
        <f>I27+J27+K27+L27</f>
        <v>34521</v>
      </c>
      <c r="N27" s="8">
        <f>M27-H27</f>
        <v>969</v>
      </c>
      <c r="O27" s="10">
        <f>N27/H27</f>
        <v>0.028880543633762516</v>
      </c>
    </row>
    <row r="28" spans="1:15" ht="15" customHeight="1">
      <c r="A28" s="30"/>
      <c r="B28" s="29"/>
      <c r="C28" s="29" t="s">
        <v>21</v>
      </c>
      <c r="D28" s="8">
        <v>18720</v>
      </c>
      <c r="E28" s="7">
        <v>1147</v>
      </c>
      <c r="F28" s="7">
        <v>8478</v>
      </c>
      <c r="G28" s="7">
        <v>6447</v>
      </c>
      <c r="H28" s="19">
        <v>34792</v>
      </c>
      <c r="I28" s="8">
        <v>19100</v>
      </c>
      <c r="J28" s="7">
        <f>E28+27</f>
        <v>1174</v>
      </c>
      <c r="K28" s="7">
        <v>8712</v>
      </c>
      <c r="L28" s="7">
        <v>6815</v>
      </c>
      <c r="M28" s="27">
        <f>I28+J28+K28+L28</f>
        <v>35801</v>
      </c>
      <c r="N28" s="8">
        <f>M28-H28</f>
        <v>1009</v>
      </c>
      <c r="O28" s="10">
        <f>N28/H28</f>
        <v>0.02900091975166705</v>
      </c>
    </row>
    <row r="29" spans="1:15" ht="15" customHeight="1">
      <c r="A29" s="30"/>
      <c r="B29" s="29"/>
      <c r="C29" s="29" t="s">
        <v>20</v>
      </c>
      <c r="D29" s="8">
        <v>18720</v>
      </c>
      <c r="E29" s="7">
        <v>1147</v>
      </c>
      <c r="F29" s="7">
        <v>8478</v>
      </c>
      <c r="G29" s="7">
        <v>6447</v>
      </c>
      <c r="H29" s="19">
        <v>34792</v>
      </c>
      <c r="I29" s="8">
        <v>19100</v>
      </c>
      <c r="J29" s="7">
        <f>E29+27</f>
        <v>1174</v>
      </c>
      <c r="K29" s="7">
        <v>8712</v>
      </c>
      <c r="L29" s="7">
        <v>6815</v>
      </c>
      <c r="M29" s="27">
        <f>I29+J29+K29+L29</f>
        <v>35801</v>
      </c>
      <c r="N29" s="8">
        <f>M29-H29</f>
        <v>1009</v>
      </c>
      <c r="O29" s="10">
        <f>N29/H29</f>
        <v>0.02900091975166705</v>
      </c>
    </row>
    <row r="30" spans="1:15" ht="15" customHeight="1">
      <c r="A30" s="30"/>
      <c r="B30" s="29"/>
      <c r="C30" s="29" t="s">
        <v>23</v>
      </c>
      <c r="D30" s="8">
        <v>18720</v>
      </c>
      <c r="E30" s="7">
        <v>1147</v>
      </c>
      <c r="F30" s="7">
        <v>8478</v>
      </c>
      <c r="G30" s="7">
        <v>6447</v>
      </c>
      <c r="H30" s="19">
        <v>34792</v>
      </c>
      <c r="I30" s="8">
        <v>19100</v>
      </c>
      <c r="J30" s="7">
        <f>E30+27</f>
        <v>1174</v>
      </c>
      <c r="K30" s="7">
        <v>8712</v>
      </c>
      <c r="L30" s="7">
        <v>6815</v>
      </c>
      <c r="M30" s="27">
        <f>I30+J30+K30+L30</f>
        <v>35801</v>
      </c>
      <c r="N30" s="8">
        <f>M30-H30</f>
        <v>1009</v>
      </c>
      <c r="O30" s="10">
        <f>N30/H30</f>
        <v>0.02900091975166705</v>
      </c>
    </row>
    <row r="31" spans="1:20" ht="15" customHeight="1">
      <c r="A31" s="64" t="s">
        <v>71</v>
      </c>
      <c r="B31" s="62"/>
      <c r="C31" s="62"/>
      <c r="D31" s="63"/>
      <c r="E31" s="63"/>
      <c r="F31" s="63"/>
      <c r="G31" s="63"/>
      <c r="H31" s="66"/>
      <c r="I31" s="63"/>
      <c r="J31" s="63"/>
      <c r="K31" s="63"/>
      <c r="L31" s="63"/>
      <c r="M31" s="66"/>
      <c r="N31" s="63"/>
      <c r="O31" s="65"/>
      <c r="T31" s="42"/>
    </row>
    <row r="32" spans="1:15" ht="15" customHeight="1">
      <c r="A32" s="30"/>
      <c r="B32" s="29" t="s">
        <v>1</v>
      </c>
      <c r="C32" s="29"/>
      <c r="D32" s="8"/>
      <c r="E32" s="7"/>
      <c r="F32" s="7"/>
      <c r="G32" s="7"/>
      <c r="H32" s="27"/>
      <c r="I32" s="8"/>
      <c r="J32" s="7"/>
      <c r="K32" s="7"/>
      <c r="L32" s="7"/>
      <c r="M32" s="27"/>
      <c r="N32" s="8"/>
      <c r="O32" s="10"/>
    </row>
    <row r="33" spans="1:16" ht="15" customHeight="1">
      <c r="A33" s="30"/>
      <c r="B33" s="29"/>
      <c r="C33" s="29" t="s">
        <v>15</v>
      </c>
      <c r="D33" s="8">
        <v>19128</v>
      </c>
      <c r="E33" s="7">
        <v>882.58</v>
      </c>
      <c r="F33" s="7">
        <v>9590</v>
      </c>
      <c r="G33" s="7">
        <v>6447</v>
      </c>
      <c r="H33" s="19">
        <v>36047.58</v>
      </c>
      <c r="I33" s="8">
        <v>21138</v>
      </c>
      <c r="J33" s="7">
        <v>926.2</v>
      </c>
      <c r="K33" s="9">
        <v>9890</v>
      </c>
      <c r="L33" s="7">
        <v>6815</v>
      </c>
      <c r="M33" s="19">
        <f>SUM(I33,J33:L33)</f>
        <v>38769.2</v>
      </c>
      <c r="N33" s="8">
        <f>M33-H33</f>
        <v>2721.6199999999953</v>
      </c>
      <c r="O33" s="10">
        <f>N33/H33</f>
        <v>0.07550076870624867</v>
      </c>
      <c r="P33" s="31"/>
    </row>
    <row r="34" spans="1:16" ht="15" customHeight="1">
      <c r="A34" s="30"/>
      <c r="B34" s="29"/>
      <c r="C34" s="29" t="s">
        <v>35</v>
      </c>
      <c r="D34" s="11">
        <v>19128</v>
      </c>
      <c r="E34" s="12">
        <v>882.58</v>
      </c>
      <c r="F34" s="12">
        <v>9590</v>
      </c>
      <c r="G34" s="12">
        <v>6447</v>
      </c>
      <c r="H34" s="17">
        <v>36047.58</v>
      </c>
      <c r="I34" s="11">
        <v>21138</v>
      </c>
      <c r="J34" s="12">
        <v>926.2</v>
      </c>
      <c r="K34" s="13">
        <v>9890</v>
      </c>
      <c r="L34" s="12">
        <v>6815</v>
      </c>
      <c r="M34" s="17">
        <f>SUM(I34,J34:L34)</f>
        <v>38769.2</v>
      </c>
      <c r="N34" s="11">
        <f>M34-H34</f>
        <v>2721.6199999999953</v>
      </c>
      <c r="O34" s="14">
        <f>N34/H34</f>
        <v>0.07550076870624867</v>
      </c>
      <c r="P34" s="31"/>
    </row>
    <row r="35" spans="1:16" ht="15" customHeight="1">
      <c r="A35" s="32"/>
      <c r="B35" s="33" t="s">
        <v>4</v>
      </c>
      <c r="C35" s="33"/>
      <c r="D35" s="8"/>
      <c r="E35" s="7"/>
      <c r="F35" s="7"/>
      <c r="G35" s="7"/>
      <c r="H35" s="19"/>
      <c r="I35" s="8"/>
      <c r="J35" s="7"/>
      <c r="K35" s="9"/>
      <c r="L35" s="7"/>
      <c r="M35" s="19"/>
      <c r="N35" s="8"/>
      <c r="O35" s="10"/>
      <c r="P35" s="31"/>
    </row>
    <row r="36" spans="1:16" ht="15" customHeight="1">
      <c r="A36" s="30"/>
      <c r="B36" s="29"/>
      <c r="C36" s="29" t="s">
        <v>9</v>
      </c>
      <c r="D36" s="8">
        <v>18990</v>
      </c>
      <c r="E36" s="7">
        <v>882.58</v>
      </c>
      <c r="F36" s="7">
        <v>8478</v>
      </c>
      <c r="G36" s="7">
        <v>6447</v>
      </c>
      <c r="H36" s="19">
        <v>34797.58</v>
      </c>
      <c r="I36" s="8">
        <v>20982</v>
      </c>
      <c r="J36" s="7">
        <v>926.2</v>
      </c>
      <c r="K36" s="7">
        <v>8712</v>
      </c>
      <c r="L36" s="7">
        <v>6815</v>
      </c>
      <c r="M36" s="19">
        <f aca="true" t="shared" si="4" ref="M36:M42">SUM(I36,J36:L36)</f>
        <v>37435.2</v>
      </c>
      <c r="N36" s="8">
        <f aca="true" t="shared" si="5" ref="N36:N42">M36-H36</f>
        <v>2637.6199999999953</v>
      </c>
      <c r="O36" s="10">
        <f aca="true" t="shared" si="6" ref="O36:O42">N36/H36</f>
        <v>0.07579894923727441</v>
      </c>
      <c r="P36" s="31"/>
    </row>
    <row r="37" spans="1:16" ht="15" customHeight="1">
      <c r="A37" s="30"/>
      <c r="B37" s="29"/>
      <c r="C37" s="29" t="s">
        <v>10</v>
      </c>
      <c r="D37" s="8">
        <v>20268</v>
      </c>
      <c r="E37" s="7">
        <v>882.58</v>
      </c>
      <c r="F37" s="7">
        <v>8478</v>
      </c>
      <c r="G37" s="7">
        <v>6447</v>
      </c>
      <c r="H37" s="19">
        <v>36075.58</v>
      </c>
      <c r="I37" s="8">
        <v>22404</v>
      </c>
      <c r="J37" s="7">
        <v>926.2</v>
      </c>
      <c r="K37" s="7">
        <v>8712</v>
      </c>
      <c r="L37" s="7">
        <v>6815</v>
      </c>
      <c r="M37" s="19">
        <f t="shared" si="4"/>
        <v>38857.2</v>
      </c>
      <c r="N37" s="8">
        <f t="shared" si="5"/>
        <v>2781.6199999999953</v>
      </c>
      <c r="O37" s="10">
        <f t="shared" si="6"/>
        <v>0.07710534383646764</v>
      </c>
      <c r="P37" s="31"/>
    </row>
    <row r="38" spans="1:16" ht="15" customHeight="1">
      <c r="A38" s="30"/>
      <c r="B38" s="29"/>
      <c r="C38" s="29" t="s">
        <v>3</v>
      </c>
      <c r="D38" s="8">
        <v>20268</v>
      </c>
      <c r="E38" s="7">
        <v>882.58</v>
      </c>
      <c r="F38" s="7">
        <v>8478</v>
      </c>
      <c r="G38" s="7">
        <v>6447</v>
      </c>
      <c r="H38" s="19">
        <v>36075.58</v>
      </c>
      <c r="I38" s="8">
        <v>22404</v>
      </c>
      <c r="J38" s="7">
        <v>926.2</v>
      </c>
      <c r="K38" s="7">
        <v>8712</v>
      </c>
      <c r="L38" s="7">
        <v>6815</v>
      </c>
      <c r="M38" s="19">
        <f t="shared" si="4"/>
        <v>38857.2</v>
      </c>
      <c r="N38" s="8">
        <f t="shared" si="5"/>
        <v>2781.6199999999953</v>
      </c>
      <c r="O38" s="10">
        <f t="shared" si="6"/>
        <v>0.07710534383646764</v>
      </c>
      <c r="P38" s="31"/>
    </row>
    <row r="39" spans="1:16" ht="15" customHeight="1">
      <c r="A39" s="30"/>
      <c r="B39" s="29"/>
      <c r="C39" s="29" t="s">
        <v>36</v>
      </c>
      <c r="D39" s="8">
        <v>20268</v>
      </c>
      <c r="E39" s="7">
        <v>882.58</v>
      </c>
      <c r="F39" s="7">
        <v>8478</v>
      </c>
      <c r="G39" s="7">
        <v>6447</v>
      </c>
      <c r="H39" s="19">
        <v>36075.58</v>
      </c>
      <c r="I39" s="8">
        <v>22404</v>
      </c>
      <c r="J39" s="7">
        <v>926.2</v>
      </c>
      <c r="K39" s="7">
        <v>8712</v>
      </c>
      <c r="L39" s="7">
        <v>6815</v>
      </c>
      <c r="M39" s="19">
        <f t="shared" si="4"/>
        <v>38857.2</v>
      </c>
      <c r="N39" s="8">
        <f t="shared" si="5"/>
        <v>2781.6199999999953</v>
      </c>
      <c r="O39" s="10">
        <f t="shared" si="6"/>
        <v>0.07710534383646764</v>
      </c>
      <c r="P39" s="31"/>
    </row>
    <row r="40" spans="1:16" ht="15" customHeight="1">
      <c r="A40" s="30"/>
      <c r="B40" s="29"/>
      <c r="C40" s="29" t="s">
        <v>11</v>
      </c>
      <c r="D40" s="8">
        <v>20268</v>
      </c>
      <c r="E40" s="7">
        <v>882.58</v>
      </c>
      <c r="F40" s="7">
        <v>8478</v>
      </c>
      <c r="G40" s="7">
        <v>6447</v>
      </c>
      <c r="H40" s="19">
        <v>36075.58</v>
      </c>
      <c r="I40" s="8">
        <v>22404</v>
      </c>
      <c r="J40" s="7">
        <v>926.2</v>
      </c>
      <c r="K40" s="7">
        <v>8712</v>
      </c>
      <c r="L40" s="7">
        <v>6815</v>
      </c>
      <c r="M40" s="19">
        <f t="shared" si="4"/>
        <v>38857.2</v>
      </c>
      <c r="N40" s="8">
        <f t="shared" si="5"/>
        <v>2781.6199999999953</v>
      </c>
      <c r="O40" s="10">
        <f t="shared" si="6"/>
        <v>0.07710534383646764</v>
      </c>
      <c r="P40" s="31"/>
    </row>
    <row r="41" spans="1:16" ht="15" customHeight="1">
      <c r="A41" s="30"/>
      <c r="B41" s="29"/>
      <c r="C41" s="29" t="s">
        <v>8</v>
      </c>
      <c r="D41" s="8">
        <v>20268</v>
      </c>
      <c r="E41" s="7">
        <v>882.58</v>
      </c>
      <c r="F41" s="7">
        <v>8478</v>
      </c>
      <c r="G41" s="7">
        <v>6447</v>
      </c>
      <c r="H41" s="19">
        <v>36075.58</v>
      </c>
      <c r="I41" s="8">
        <v>22404</v>
      </c>
      <c r="J41" s="7">
        <v>926.2</v>
      </c>
      <c r="K41" s="7">
        <v>8712</v>
      </c>
      <c r="L41" s="7">
        <v>6815</v>
      </c>
      <c r="M41" s="19">
        <f t="shared" si="4"/>
        <v>38857.2</v>
      </c>
      <c r="N41" s="8">
        <f t="shared" si="5"/>
        <v>2781.6199999999953</v>
      </c>
      <c r="O41" s="10">
        <f t="shared" si="6"/>
        <v>0.07710534383646764</v>
      </c>
      <c r="P41" s="31"/>
    </row>
    <row r="42" spans="1:16" ht="15" customHeight="1">
      <c r="A42" s="30"/>
      <c r="B42" s="29"/>
      <c r="C42" s="29" t="s">
        <v>32</v>
      </c>
      <c r="D42" s="8">
        <v>20628</v>
      </c>
      <c r="E42" s="7">
        <v>882.58</v>
      </c>
      <c r="F42" s="7">
        <v>8478</v>
      </c>
      <c r="G42" s="7">
        <v>6447</v>
      </c>
      <c r="H42" s="19">
        <v>36435.58</v>
      </c>
      <c r="I42" s="8">
        <v>22794</v>
      </c>
      <c r="J42" s="7">
        <v>926.2</v>
      </c>
      <c r="K42" s="7">
        <v>8712</v>
      </c>
      <c r="L42" s="7">
        <v>6815</v>
      </c>
      <c r="M42" s="19">
        <f t="shared" si="4"/>
        <v>39247.2</v>
      </c>
      <c r="N42" s="8">
        <f t="shared" si="5"/>
        <v>2811.6199999999953</v>
      </c>
      <c r="O42" s="10">
        <f t="shared" si="6"/>
        <v>0.07716687918787063</v>
      </c>
      <c r="P42" s="31"/>
    </row>
    <row r="43" spans="1:16" ht="15" customHeight="1">
      <c r="A43" s="64" t="s">
        <v>61</v>
      </c>
      <c r="B43" s="62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5"/>
      <c r="P43" s="31"/>
    </row>
    <row r="44" spans="1:16" ht="15" customHeight="1">
      <c r="A44" s="30"/>
      <c r="B44" s="29" t="s">
        <v>1</v>
      </c>
      <c r="C44" s="29"/>
      <c r="D44" s="8"/>
      <c r="E44" s="7"/>
      <c r="F44" s="7"/>
      <c r="G44" s="7"/>
      <c r="H44" s="19"/>
      <c r="I44" s="8"/>
      <c r="J44" s="29"/>
      <c r="K44" s="29"/>
      <c r="L44" s="7"/>
      <c r="M44" s="27"/>
      <c r="N44" s="8"/>
      <c r="O44" s="21"/>
      <c r="P44" s="31"/>
    </row>
    <row r="45" spans="1:16" ht="15" customHeight="1">
      <c r="A45" s="30"/>
      <c r="B45" s="29"/>
      <c r="C45" s="29" t="s">
        <v>14</v>
      </c>
      <c r="D45" s="11">
        <v>24570</v>
      </c>
      <c r="E45" s="12">
        <v>256</v>
      </c>
      <c r="F45" s="12">
        <v>8478</v>
      </c>
      <c r="G45" s="12">
        <v>6447</v>
      </c>
      <c r="H45" s="17">
        <f>SUM(D45,E45:G45)</f>
        <v>39751</v>
      </c>
      <c r="I45" s="11">
        <v>24570</v>
      </c>
      <c r="J45" s="12">
        <v>266.7</v>
      </c>
      <c r="K45" s="12">
        <v>8712</v>
      </c>
      <c r="L45" s="12">
        <v>6815</v>
      </c>
      <c r="M45" s="17">
        <f>SUM(I45,J45:L45)</f>
        <v>40363.7</v>
      </c>
      <c r="N45" s="11">
        <f>M45-H45</f>
        <v>612.6999999999971</v>
      </c>
      <c r="O45" s="18">
        <f>N45/H45</f>
        <v>0.015413448718271165</v>
      </c>
      <c r="P45" s="31"/>
    </row>
    <row r="46" spans="1:16" ht="15" customHeight="1">
      <c r="A46" s="32"/>
      <c r="B46" s="33" t="s">
        <v>4</v>
      </c>
      <c r="C46" s="33"/>
      <c r="D46" s="8"/>
      <c r="E46" s="7"/>
      <c r="F46" s="7"/>
      <c r="G46" s="7"/>
      <c r="H46" s="19"/>
      <c r="I46" s="8"/>
      <c r="J46" s="7"/>
      <c r="K46" s="20"/>
      <c r="L46" s="20"/>
      <c r="M46" s="19"/>
      <c r="N46" s="8" t="s">
        <v>37</v>
      </c>
      <c r="O46" s="21" t="s">
        <v>37</v>
      </c>
      <c r="P46" s="31"/>
    </row>
    <row r="47" spans="1:16" ht="15" customHeight="1">
      <c r="A47" s="30"/>
      <c r="B47" s="29"/>
      <c r="C47" s="29" t="s">
        <v>29</v>
      </c>
      <c r="D47" s="8">
        <v>21030</v>
      </c>
      <c r="E47" s="7">
        <v>256</v>
      </c>
      <c r="F47" s="7">
        <v>8478</v>
      </c>
      <c r="G47" s="7">
        <v>6447</v>
      </c>
      <c r="H47" s="19">
        <f aca="true" t="shared" si="7" ref="H47:H55">SUM(D47,E47:G47)</f>
        <v>36211</v>
      </c>
      <c r="I47" s="8">
        <v>22080</v>
      </c>
      <c r="J47" s="7">
        <v>266.7</v>
      </c>
      <c r="K47" s="7">
        <v>8712</v>
      </c>
      <c r="L47" s="7">
        <v>6815</v>
      </c>
      <c r="M47" s="19">
        <f aca="true" t="shared" si="8" ref="M47:M55">SUM(I47,J47:L47)</f>
        <v>37873.7</v>
      </c>
      <c r="N47" s="8">
        <f aca="true" t="shared" si="9" ref="N47:N55">M47-H47</f>
        <v>1662.699999999997</v>
      </c>
      <c r="O47" s="21">
        <f aca="true" t="shared" si="10" ref="O47:O55">N47/H47</f>
        <v>0.04591698655104794</v>
      </c>
      <c r="P47" s="31"/>
    </row>
    <row r="48" spans="1:16" ht="15" customHeight="1">
      <c r="A48" s="30"/>
      <c r="B48" s="29"/>
      <c r="C48" s="29" t="s">
        <v>33</v>
      </c>
      <c r="D48" s="8">
        <v>18030</v>
      </c>
      <c r="E48" s="7">
        <v>256</v>
      </c>
      <c r="F48" s="7">
        <v>8478</v>
      </c>
      <c r="G48" s="7">
        <v>6447</v>
      </c>
      <c r="H48" s="19">
        <f t="shared" si="7"/>
        <v>33211</v>
      </c>
      <c r="I48" s="8">
        <v>18210</v>
      </c>
      <c r="J48" s="7">
        <v>266.7</v>
      </c>
      <c r="K48" s="7">
        <v>8712</v>
      </c>
      <c r="L48" s="7">
        <v>6815</v>
      </c>
      <c r="M48" s="19">
        <f t="shared" si="8"/>
        <v>34003.7</v>
      </c>
      <c r="N48" s="8">
        <f t="shared" si="9"/>
        <v>792.6999999999971</v>
      </c>
      <c r="O48" s="21">
        <f t="shared" si="10"/>
        <v>0.023868597753756198</v>
      </c>
      <c r="P48" s="31"/>
    </row>
    <row r="49" spans="1:16" ht="15" customHeight="1">
      <c r="A49" s="30"/>
      <c r="B49" s="29"/>
      <c r="C49" s="29" t="s">
        <v>50</v>
      </c>
      <c r="D49" s="8">
        <v>29910</v>
      </c>
      <c r="E49" s="7">
        <v>256</v>
      </c>
      <c r="F49" s="7">
        <v>8478</v>
      </c>
      <c r="G49" s="7">
        <v>6447</v>
      </c>
      <c r="H49" s="19">
        <f t="shared" si="7"/>
        <v>45091</v>
      </c>
      <c r="I49" s="8">
        <v>32610</v>
      </c>
      <c r="J49" s="7">
        <v>266.7</v>
      </c>
      <c r="K49" s="7">
        <v>8712</v>
      </c>
      <c r="L49" s="7">
        <v>6815</v>
      </c>
      <c r="M49" s="19">
        <f t="shared" si="8"/>
        <v>48403.7</v>
      </c>
      <c r="N49" s="8">
        <f t="shared" si="9"/>
        <v>3312.699999999997</v>
      </c>
      <c r="O49" s="21">
        <f t="shared" si="10"/>
        <v>0.07346698897784473</v>
      </c>
      <c r="P49" s="31"/>
    </row>
    <row r="50" spans="1:16" ht="15" customHeight="1">
      <c r="A50" s="30"/>
      <c r="B50" s="29"/>
      <c r="C50" s="29" t="s">
        <v>51</v>
      </c>
      <c r="D50" s="8">
        <v>29910</v>
      </c>
      <c r="E50" s="7">
        <v>256</v>
      </c>
      <c r="F50" s="7">
        <v>8478</v>
      </c>
      <c r="G50" s="7">
        <v>6447</v>
      </c>
      <c r="H50" s="19">
        <f t="shared" si="7"/>
        <v>45091</v>
      </c>
      <c r="I50" s="8">
        <v>30360</v>
      </c>
      <c r="J50" s="7">
        <v>266.7</v>
      </c>
      <c r="K50" s="7">
        <v>8712</v>
      </c>
      <c r="L50" s="7">
        <v>6815</v>
      </c>
      <c r="M50" s="19">
        <f t="shared" si="8"/>
        <v>46153.7</v>
      </c>
      <c r="N50" s="8">
        <f t="shared" si="9"/>
        <v>1062.699999999997</v>
      </c>
      <c r="O50" s="21">
        <f t="shared" si="10"/>
        <v>0.023567896032467613</v>
      </c>
      <c r="P50" s="31"/>
    </row>
    <row r="51" spans="1:16" ht="15" customHeight="1">
      <c r="A51" s="30"/>
      <c r="B51" s="29"/>
      <c r="C51" s="29" t="s">
        <v>52</v>
      </c>
      <c r="D51" s="8">
        <v>27840</v>
      </c>
      <c r="E51" s="7">
        <v>256</v>
      </c>
      <c r="F51" s="7">
        <v>8478</v>
      </c>
      <c r="G51" s="7">
        <v>6447</v>
      </c>
      <c r="H51" s="19">
        <f t="shared" si="7"/>
        <v>43021</v>
      </c>
      <c r="I51" s="8">
        <v>30360</v>
      </c>
      <c r="J51" s="7">
        <v>266.7</v>
      </c>
      <c r="K51" s="7">
        <v>8712</v>
      </c>
      <c r="L51" s="7">
        <v>6815</v>
      </c>
      <c r="M51" s="19">
        <f t="shared" si="8"/>
        <v>46153.7</v>
      </c>
      <c r="N51" s="8">
        <f t="shared" si="9"/>
        <v>3132.699999999997</v>
      </c>
      <c r="O51" s="21">
        <f t="shared" si="10"/>
        <v>0.07281792612909968</v>
      </c>
      <c r="P51" s="31"/>
    </row>
    <row r="52" spans="1:16" ht="15" customHeight="1">
      <c r="A52" s="30"/>
      <c r="B52" s="29"/>
      <c r="C52" s="29" t="s">
        <v>28</v>
      </c>
      <c r="D52" s="8">
        <v>28200</v>
      </c>
      <c r="E52" s="7">
        <v>256</v>
      </c>
      <c r="F52" s="7">
        <v>8478</v>
      </c>
      <c r="G52" s="7">
        <v>6447</v>
      </c>
      <c r="H52" s="19">
        <f t="shared" si="7"/>
        <v>43381</v>
      </c>
      <c r="I52" s="8">
        <v>29610</v>
      </c>
      <c r="J52" s="7">
        <v>266.7</v>
      </c>
      <c r="K52" s="7">
        <v>8712</v>
      </c>
      <c r="L52" s="7">
        <v>6815</v>
      </c>
      <c r="M52" s="19">
        <f t="shared" si="8"/>
        <v>45403.7</v>
      </c>
      <c r="N52" s="8">
        <f t="shared" si="9"/>
        <v>2022.699999999997</v>
      </c>
      <c r="O52" s="21">
        <f t="shared" si="10"/>
        <v>0.04662640326410173</v>
      </c>
      <c r="P52" s="31"/>
    </row>
    <row r="53" spans="1:16" ht="15" customHeight="1">
      <c r="A53" s="30"/>
      <c r="B53" s="29"/>
      <c r="C53" s="29" t="s">
        <v>53</v>
      </c>
      <c r="D53" s="8">
        <v>29370</v>
      </c>
      <c r="E53" s="7">
        <v>256</v>
      </c>
      <c r="F53" s="7">
        <v>8478</v>
      </c>
      <c r="G53" s="7">
        <v>6447</v>
      </c>
      <c r="H53" s="19">
        <f t="shared" si="7"/>
        <v>44551</v>
      </c>
      <c r="I53" s="8">
        <v>29700</v>
      </c>
      <c r="J53" s="7">
        <v>266.7</v>
      </c>
      <c r="K53" s="7">
        <v>8712</v>
      </c>
      <c r="L53" s="7">
        <v>6815</v>
      </c>
      <c r="M53" s="19">
        <f t="shared" si="8"/>
        <v>45493.7</v>
      </c>
      <c r="N53" s="8">
        <f t="shared" si="9"/>
        <v>942.6999999999971</v>
      </c>
      <c r="O53" s="21">
        <f t="shared" si="10"/>
        <v>0.021160018854795563</v>
      </c>
      <c r="P53" s="31"/>
    </row>
    <row r="54" spans="1:16" ht="15" customHeight="1">
      <c r="A54" s="30"/>
      <c r="B54" s="29"/>
      <c r="C54" s="29" t="s">
        <v>54</v>
      </c>
      <c r="D54" s="8">
        <v>29370</v>
      </c>
      <c r="E54" s="7">
        <v>256</v>
      </c>
      <c r="F54" s="7">
        <v>8478</v>
      </c>
      <c r="G54" s="7">
        <v>6447</v>
      </c>
      <c r="H54" s="19">
        <f t="shared" si="7"/>
        <v>44551</v>
      </c>
      <c r="I54" s="8">
        <v>29700</v>
      </c>
      <c r="J54" s="7">
        <v>266.7</v>
      </c>
      <c r="K54" s="7">
        <v>8712</v>
      </c>
      <c r="L54" s="7">
        <v>6815</v>
      </c>
      <c r="M54" s="19">
        <f t="shared" si="8"/>
        <v>45493.7</v>
      </c>
      <c r="N54" s="8">
        <f t="shared" si="9"/>
        <v>942.6999999999971</v>
      </c>
      <c r="O54" s="21">
        <f t="shared" si="10"/>
        <v>0.021160018854795563</v>
      </c>
      <c r="P54" s="31"/>
    </row>
    <row r="55" spans="1:16" ht="15" customHeight="1">
      <c r="A55" s="30"/>
      <c r="B55" s="29"/>
      <c r="C55" s="29" t="s">
        <v>72</v>
      </c>
      <c r="D55" s="8">
        <v>10818</v>
      </c>
      <c r="E55" s="7">
        <v>256</v>
      </c>
      <c r="F55" s="7">
        <v>8478</v>
      </c>
      <c r="G55" s="7">
        <v>6447</v>
      </c>
      <c r="H55" s="17">
        <f t="shared" si="7"/>
        <v>25999</v>
      </c>
      <c r="I55" s="11">
        <v>10926</v>
      </c>
      <c r="J55" s="12">
        <v>266.7</v>
      </c>
      <c r="K55" s="12">
        <v>8712</v>
      </c>
      <c r="L55" s="12">
        <v>6815</v>
      </c>
      <c r="M55" s="17">
        <f t="shared" si="8"/>
        <v>26719.7</v>
      </c>
      <c r="N55" s="11">
        <f t="shared" si="9"/>
        <v>720.7000000000007</v>
      </c>
      <c r="O55" s="18">
        <f t="shared" si="10"/>
        <v>0.02772029693449751</v>
      </c>
      <c r="P55" s="31"/>
    </row>
    <row r="56" spans="1:16" ht="15" customHeight="1">
      <c r="A56" s="32"/>
      <c r="B56" s="33" t="s">
        <v>12</v>
      </c>
      <c r="C56" s="33"/>
      <c r="D56" s="22"/>
      <c r="E56" s="20"/>
      <c r="F56" s="20"/>
      <c r="G56" s="20"/>
      <c r="H56" s="19"/>
      <c r="I56" s="8"/>
      <c r="J56" s="7"/>
      <c r="K56" s="7"/>
      <c r="L56" s="7"/>
      <c r="M56" s="19"/>
      <c r="N56" s="8" t="s">
        <v>37</v>
      </c>
      <c r="O56" s="21" t="s">
        <v>37</v>
      </c>
      <c r="P56" s="31"/>
    </row>
    <row r="57" spans="1:16" ht="15" customHeight="1">
      <c r="A57" s="30"/>
      <c r="B57" s="29"/>
      <c r="C57" s="29" t="s">
        <v>55</v>
      </c>
      <c r="D57" s="8">
        <v>28207</v>
      </c>
      <c r="E57" s="7">
        <v>25827</v>
      </c>
      <c r="F57" s="7">
        <v>8478</v>
      </c>
      <c r="G57" s="7">
        <v>6447</v>
      </c>
      <c r="H57" s="19">
        <f>SUM(D57,E57:G57)</f>
        <v>68959</v>
      </c>
      <c r="I57" s="8">
        <v>29984</v>
      </c>
      <c r="J57" s="7">
        <f>266.7+25955</f>
        <v>26221.7</v>
      </c>
      <c r="K57" s="7">
        <v>8712</v>
      </c>
      <c r="L57" s="7">
        <v>6815</v>
      </c>
      <c r="M57" s="19">
        <f>SUM(I57,J57:L57)</f>
        <v>71732.7</v>
      </c>
      <c r="N57" s="8">
        <f>M57-H57</f>
        <v>2773.699999999997</v>
      </c>
      <c r="O57" s="21">
        <f>N57/H57</f>
        <v>0.0402224510216215</v>
      </c>
      <c r="P57" s="31"/>
    </row>
    <row r="58" spans="1:16" ht="15" customHeight="1">
      <c r="A58" s="30"/>
      <c r="B58" s="29"/>
      <c r="C58" s="29" t="s">
        <v>56</v>
      </c>
      <c r="D58" s="8">
        <v>24297</v>
      </c>
      <c r="E58" s="7">
        <v>25559</v>
      </c>
      <c r="F58" s="7">
        <v>8478</v>
      </c>
      <c r="G58" s="7">
        <v>6447</v>
      </c>
      <c r="H58" s="19">
        <f>SUM(D58,E58:G58)</f>
        <v>64781</v>
      </c>
      <c r="I58" s="8">
        <v>26484</v>
      </c>
      <c r="J58" s="7">
        <f>266.7+25303</f>
        <v>25569.7</v>
      </c>
      <c r="K58" s="7">
        <v>8712</v>
      </c>
      <c r="L58" s="7">
        <v>6815</v>
      </c>
      <c r="M58" s="19">
        <f>SUM(I58,J58:L58)</f>
        <v>67580.7</v>
      </c>
      <c r="N58" s="8">
        <f>M58-H58</f>
        <v>2799.699999999997</v>
      </c>
      <c r="O58" s="21">
        <f>N58/H58</f>
        <v>0.043217918834226036</v>
      </c>
      <c r="P58" s="31"/>
    </row>
    <row r="59" spans="1:16" ht="15" customHeight="1">
      <c r="A59" s="30"/>
      <c r="B59" s="29"/>
      <c r="C59" s="34" t="s">
        <v>46</v>
      </c>
      <c r="D59" s="8">
        <v>24960</v>
      </c>
      <c r="E59" s="7">
        <v>256</v>
      </c>
      <c r="F59" s="7">
        <v>8478</v>
      </c>
      <c r="G59" s="7">
        <v>6447</v>
      </c>
      <c r="H59" s="19">
        <f>SUM(D59,E59:G59)</f>
        <v>40141</v>
      </c>
      <c r="I59" s="8">
        <v>26220</v>
      </c>
      <c r="J59" s="9">
        <v>266.7</v>
      </c>
      <c r="K59" s="7">
        <v>8712</v>
      </c>
      <c r="L59" s="7">
        <v>6815</v>
      </c>
      <c r="M59" s="19">
        <f>SUM(I59,J59:L59)</f>
        <v>42013.7</v>
      </c>
      <c r="N59" s="8">
        <f>M59-H59</f>
        <v>1872.699999999997</v>
      </c>
      <c r="O59" s="21">
        <f>N59/H59</f>
        <v>0.04665304800577955</v>
      </c>
      <c r="P59" s="31"/>
    </row>
    <row r="60" spans="1:16" ht="15" customHeight="1">
      <c r="A60" s="30"/>
      <c r="B60" s="29"/>
      <c r="C60" s="34" t="s">
        <v>38</v>
      </c>
      <c r="D60" s="8">
        <v>29370</v>
      </c>
      <c r="E60" s="7">
        <v>256</v>
      </c>
      <c r="F60" s="7">
        <v>8478</v>
      </c>
      <c r="G60" s="7">
        <v>6447</v>
      </c>
      <c r="H60" s="19">
        <f>SUM(D60,E60:G60)</f>
        <v>44551</v>
      </c>
      <c r="I60" s="8">
        <v>29700</v>
      </c>
      <c r="J60" s="9">
        <v>266.7</v>
      </c>
      <c r="K60" s="7">
        <v>8712</v>
      </c>
      <c r="L60" s="7">
        <v>6815</v>
      </c>
      <c r="M60" s="19">
        <f>SUM(I60,J60:L60)</f>
        <v>45493.7</v>
      </c>
      <c r="N60" s="8">
        <f>M60-H60</f>
        <v>942.6999999999971</v>
      </c>
      <c r="O60" s="21">
        <f>N60/H60</f>
        <v>0.021160018854795563</v>
      </c>
      <c r="P60" s="31"/>
    </row>
    <row r="61" spans="1:16" ht="15" customHeight="1" thickBot="1">
      <c r="A61" s="35"/>
      <c r="B61" s="36"/>
      <c r="C61" s="37" t="s">
        <v>47</v>
      </c>
      <c r="D61" s="15">
        <v>32676</v>
      </c>
      <c r="E61" s="16">
        <v>256</v>
      </c>
      <c r="F61" s="16">
        <v>8478</v>
      </c>
      <c r="G61" s="16">
        <v>6447</v>
      </c>
      <c r="H61" s="23">
        <f>SUM(D61,E61:G61)</f>
        <v>47857</v>
      </c>
      <c r="I61" s="15">
        <v>34964</v>
      </c>
      <c r="J61" s="16">
        <v>266.7</v>
      </c>
      <c r="K61" s="16">
        <v>8712</v>
      </c>
      <c r="L61" s="16">
        <v>6815</v>
      </c>
      <c r="M61" s="23">
        <f>SUM(I61,J61:L61)</f>
        <v>50757.7</v>
      </c>
      <c r="N61" s="15">
        <f>M61-H61</f>
        <v>2900.699999999997</v>
      </c>
      <c r="O61" s="24">
        <f>N61/H61</f>
        <v>0.06061182272185881</v>
      </c>
      <c r="P61" s="31"/>
    </row>
    <row r="62" spans="1:16" ht="15" customHeight="1">
      <c r="A62" s="29"/>
      <c r="B62" s="29"/>
      <c r="C62" s="34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54"/>
      <c r="P62" s="31"/>
    </row>
    <row r="63" spans="1:26" s="5" customFormat="1" ht="13.5" customHeight="1">
      <c r="A63" s="2"/>
      <c r="B63" s="55" t="s">
        <v>25</v>
      </c>
      <c r="C63" s="5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1"/>
      <c r="Q63" s="6"/>
      <c r="R63" s="4"/>
      <c r="S63" s="4"/>
      <c r="T63" s="4"/>
      <c r="U63" s="4"/>
      <c r="V63" s="4"/>
      <c r="W63" s="4"/>
      <c r="X63" s="4"/>
      <c r="Y63" s="4"/>
      <c r="Z63" s="4"/>
    </row>
    <row r="64" spans="1:15" s="79" customFormat="1" ht="13.5" customHeight="1">
      <c r="A64" s="75"/>
      <c r="B64" s="76"/>
      <c r="C64" s="76" t="s">
        <v>59</v>
      </c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8"/>
    </row>
    <row r="65" spans="2:15" s="79" customFormat="1" ht="25.5" customHeight="1">
      <c r="B65" s="74"/>
      <c r="C65" s="81" t="s">
        <v>74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2:15" s="79" customFormat="1" ht="13.5" customHeight="1">
      <c r="B66" s="74"/>
      <c r="C66" s="74" t="s">
        <v>60</v>
      </c>
      <c r="D66" s="74"/>
      <c r="E66" s="74"/>
      <c r="F66" s="74"/>
      <c r="G66" s="74"/>
      <c r="H66" s="80"/>
      <c r="I66" s="74"/>
      <c r="J66" s="74"/>
      <c r="K66" s="74"/>
      <c r="L66" s="74"/>
      <c r="M66" s="80"/>
      <c r="N66" s="74"/>
      <c r="O66" s="80"/>
    </row>
    <row r="67" spans="1:15" s="79" customFormat="1" ht="13.5" customHeight="1">
      <c r="A67" s="75"/>
      <c r="B67" s="76"/>
      <c r="C67" s="76" t="s">
        <v>73</v>
      </c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8"/>
    </row>
    <row r="68" spans="2:15" s="79" customFormat="1" ht="13.5" customHeight="1">
      <c r="B68" s="74"/>
      <c r="C68" s="74" t="s">
        <v>63</v>
      </c>
      <c r="D68" s="74"/>
      <c r="E68" s="74"/>
      <c r="F68" s="74"/>
      <c r="G68" s="74"/>
      <c r="H68" s="80"/>
      <c r="I68" s="74"/>
      <c r="J68" s="74"/>
      <c r="K68" s="74"/>
      <c r="L68" s="74"/>
      <c r="M68" s="80"/>
      <c r="N68" s="74"/>
      <c r="O68" s="80"/>
    </row>
  </sheetData>
  <sheetProtection/>
  <mergeCells count="3">
    <mergeCell ref="C65:O65"/>
    <mergeCell ref="D4:H4"/>
    <mergeCell ref="I4:M4"/>
  </mergeCells>
  <printOptions horizontalCentered="1"/>
  <pageMargins left="0.5" right="0.5" top="0.5" bottom="0.5" header="0.22" footer="0.01"/>
  <pageSetup fitToHeight="1" fitToWidth="1" horizontalDpi="600" verticalDpi="600" orientation="portrait" scale="66" r:id="rId1"/>
  <rowBreaks count="1" manualBreakCount="1">
    <brk id="4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Fox</dc:creator>
  <cp:keywords/>
  <dc:description/>
  <cp:lastModifiedBy>Jill Taylor</cp:lastModifiedBy>
  <cp:lastPrinted>2011-10-04T17:18:32Z</cp:lastPrinted>
  <dcterms:created xsi:type="dcterms:W3CDTF">2003-05-29T18:39:21Z</dcterms:created>
  <dcterms:modified xsi:type="dcterms:W3CDTF">2013-07-16T22:14:44Z</dcterms:modified>
  <cp:category/>
  <cp:version/>
  <cp:contentType/>
  <cp:contentStatus/>
</cp:coreProperties>
</file>