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8220" windowHeight="6150" activeTab="0"/>
  </bookViews>
  <sheets>
    <sheet name="FY12 Consolidated" sheetId="1" r:id="rId1"/>
    <sheet name="FY12 Boulder" sheetId="2" r:id="rId2"/>
    <sheet name="FY12 Colorado Springs" sheetId="3" r:id="rId3"/>
    <sheet name="FY 12 Denver" sheetId="4" r:id="rId4"/>
    <sheet name="FY12 AMC" sheetId="5" r:id="rId5"/>
  </sheets>
  <definedNames>
    <definedName name="_xlnm.Print_Area" localSheetId="3">'FY 12 Denver'!$A$1:$F$62</definedName>
    <definedName name="_xlnm.Print_Area" localSheetId="4">'FY12 AMC'!$A$1:$F$62</definedName>
    <definedName name="_xlnm.Print_Area" localSheetId="1">'FY12 Boulder'!$A$1:$F$62</definedName>
    <definedName name="_xlnm.Print_Area" localSheetId="2">'FY12 Colorado Springs'!$A$1:$F$63</definedName>
    <definedName name="_xlnm.Print_Area" localSheetId="0">'FY12 Consolidated'!$A$1:$F$60</definedName>
  </definedNames>
  <calcPr fullCalcOnLoad="1"/>
</workbook>
</file>

<file path=xl/sharedStrings.xml><?xml version="1.0" encoding="utf-8"?>
<sst xmlns="http://schemas.openxmlformats.org/spreadsheetml/2006/main" count="306" uniqueCount="71">
  <si>
    <t>University of Colorado</t>
  </si>
  <si>
    <t>Description</t>
  </si>
  <si>
    <t>State Appropriated Funding</t>
  </si>
  <si>
    <t>Auxiliary &amp; 
Self-Funded Activities</t>
  </si>
  <si>
    <t>Restricted Fund</t>
  </si>
  <si>
    <t>Total Current Funds</t>
  </si>
  <si>
    <t>Revenues</t>
  </si>
  <si>
    <t>Student Tuition and Fees</t>
  </si>
  <si>
    <t>Resident Tuition - COF</t>
  </si>
  <si>
    <t>Resident Tuition - Student Share</t>
  </si>
  <si>
    <t>Non-Resident Tuition</t>
  </si>
  <si>
    <t>Other tuition - Continuing Education</t>
  </si>
  <si>
    <t>Student fees</t>
  </si>
  <si>
    <t>Subtotal - Student Tuition and Fees</t>
  </si>
  <si>
    <t>Investment and Interest Income</t>
  </si>
  <si>
    <t>Grants and Contracts</t>
  </si>
  <si>
    <t>Federal Grants &amp; Contracts</t>
  </si>
  <si>
    <t>State and Local Grants &amp; Contracts</t>
  </si>
  <si>
    <t>Fee for Service Contract</t>
  </si>
  <si>
    <t>Subtotal - Grants &amp; Contracts</t>
  </si>
  <si>
    <t>Private/other gifts, grants and contracts</t>
  </si>
  <si>
    <t>Sales &amp; Services of educational departments</t>
  </si>
  <si>
    <t>Auxiliary Operating Revenues</t>
  </si>
  <si>
    <t>Health Services</t>
  </si>
  <si>
    <t>Other Revenues:</t>
  </si>
  <si>
    <t>Indirect Cost Reimbursement</t>
  </si>
  <si>
    <t>Denver AHEC Library Funding</t>
  </si>
  <si>
    <t>Other Sources</t>
  </si>
  <si>
    <t>TOTAL REVENUES</t>
  </si>
  <si>
    <t>Expenditures</t>
  </si>
  <si>
    <t>Educational &amp; General:</t>
  </si>
  <si>
    <t>Instruction</t>
  </si>
  <si>
    <t>Research</t>
  </si>
  <si>
    <t>Public Service</t>
  </si>
  <si>
    <t>Academic Support</t>
  </si>
  <si>
    <t>Student Services</t>
  </si>
  <si>
    <t>Institutional Support</t>
  </si>
  <si>
    <t>Operations of Plant</t>
  </si>
  <si>
    <t>Scholarships &amp; Fellowships</t>
  </si>
  <si>
    <t>Auxiliary operating expenditures</t>
  </si>
  <si>
    <t>Other</t>
  </si>
  <si>
    <t>TOTAL EXPENDITURES</t>
  </si>
  <si>
    <t>Transfers Between Funds</t>
  </si>
  <si>
    <t>Mandatory Transfers</t>
  </si>
  <si>
    <t>Principal and interest</t>
  </si>
  <si>
    <t>Renewals &amp; replacements</t>
  </si>
  <si>
    <t>Matching funds/Other</t>
  </si>
  <si>
    <t>Subtotal -- Mandatory Transfers</t>
  </si>
  <si>
    <t>Voluntary Transfers &amp; Other</t>
  </si>
  <si>
    <t>Restricted receipts to be expended in future years</t>
  </si>
  <si>
    <t>Subtotal Voluntary Transfers</t>
  </si>
  <si>
    <t>TOTAL EXPENDITURES &amp; TRANSFERS</t>
  </si>
  <si>
    <t>Net Increase (Decrease) in Fund Balances</t>
  </si>
  <si>
    <t>Tobacco Funding</t>
  </si>
  <si>
    <t xml:space="preserve">American Recovery and Reinvestment  </t>
  </si>
  <si>
    <t>CU Consolidated</t>
  </si>
  <si>
    <t>FY 2011 Est. Actuals Total Current Funds</t>
  </si>
  <si>
    <t>FY 2011-12 Current Funds Budget</t>
  </si>
  <si>
    <t xml:space="preserve">    </t>
  </si>
  <si>
    <t>Notes:
1) This schedule does not include revenue or expenses associated with the Direct Lending Program.   Direct Lending is reported outside of the current funds.  For FY2011, the Direct Lending amount is estimated to be $100.8 M.  Pell and Work Study financial aid are in the Restricted Fund.</t>
  </si>
  <si>
    <r>
      <t>Indirect Cost Reimbursement</t>
    </r>
  </si>
  <si>
    <r>
      <t>American Recovery and Reinvestment</t>
    </r>
  </si>
  <si>
    <t>Denver Campus</t>
  </si>
  <si>
    <t>Colorado Springs Campus</t>
  </si>
  <si>
    <t>Other Sources (includes transfers-in)</t>
  </si>
  <si>
    <t>Notes:
1) This schedule does not include revenue or expenses associated with the Direct Lending Program.   Direct Lending is reported outside of the current funds.
     For FY2011, the Direct Lending amount is estimated to be $40.0 M.  Pell and Work Study financial aid are in the Restricted Fund.
2) The balance in Voluntary Transfer &amp; Other, State Appropriated, Other is being held in reserve for possible future economic uncertainty.</t>
  </si>
  <si>
    <t>Boulder Campus</t>
  </si>
  <si>
    <t>Notes:
1) This schedule does not include revenue or expenses associated with the Direct Lending Program.   Direct Lending is reported outside of the current funds.
     For FY2011, the Direct Lending amount is estimated to be $166M and $173M in FY2012.  Pell and Work Study financial aid are in the Restricted Fund.
2) Restricted fund revenues exclude funding for capital research projects and indirect cost recoveries, the latter estimated to be $78M in FY2011 and $76M in FY2012.
3) Internal service revenue/expense activity is excluded from this schedule.
4) All Auxiliary tuition for Continuing Education is classified as "Other Tuition" on this schedule. 
5) Scholarship allowance, fixed assets and other GASB-related adjustments are not included in the above figures.
6) The scholarship continuing budget in the General Fund is estimated to be $41.7M in FY2011 and $44.4M in FY2012. Actual scholarship activity occurs in multiple expenditure
     categories.
7) This schedule includes federal America Recovery and Reinvestment (ARRA) funding for both operating and research enterprise activities.</t>
  </si>
  <si>
    <t>Anschutz Medical Campus</t>
  </si>
  <si>
    <t>Notes:
1) This schedule does not include revenue or expenses associated with the Direct Lending Program.   Direct Lending is reported outside of the current funds.
For FY2011, the Direct Lending amount is estimated to be $73.0 M.  Pell and Work Study financial aid are in the Restricted Fund.</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</si>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</sst>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_);[Red]\([$$-409]#,##0\)"/>
    <numFmt numFmtId="165" formatCode="0.0%"/>
    <numFmt numFmtId="166" formatCode="[$$-409]#,##0"/>
    <numFmt numFmtId="167" formatCode="&quot;$&quot;#,##0"/>
  </numFmts>
  <fonts count="47">
    <font>
      <sz val="10"/>
      <name val="Arial"/>
      <family val="0"/>
    </font>
    <font>
      <sz val="11"/>
      <color indexed="8"/>
      <name val="Calibri"/>
      <family val="2"/>
    </font>
    <font>
      <b/>
      <sz val="12"/>
      <name val="Arial"/>
      <family val="2"/>
    </font>
    <font>
      <sz val="12"/>
      <name val="Arial"/>
      <family val="2"/>
    </font>
    <font>
      <sz val="8"/>
      <name val="Arial"/>
      <family val="2"/>
    </font>
    <font>
      <b/>
      <sz val="10"/>
      <name val="Arial"/>
      <family val="2"/>
    </font>
    <font>
      <u val="single"/>
      <sz val="10"/>
      <name val="Arial"/>
      <family val="2"/>
    </font>
    <font>
      <b/>
      <i/>
      <sz val="12"/>
      <name val="Arial"/>
      <family val="2"/>
    </font>
    <font>
      <sz val="9"/>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4999800026416778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top/>
      <bottom/>
    </border>
    <border>
      <left style="thin"/>
      <right style="medium"/>
      <top/>
      <bottom/>
    </border>
    <border>
      <left style="medium"/>
      <right/>
      <top/>
      <bottom style="thin"/>
    </border>
    <border>
      <left style="medium"/>
      <right/>
      <top style="thin"/>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top/>
      <bottom style="double"/>
    </border>
    <border>
      <left/>
      <right/>
      <top/>
      <bottom style="double"/>
    </border>
    <border>
      <left style="medium"/>
      <right/>
      <top style="double"/>
      <bottom style="thin"/>
    </border>
    <border>
      <left style="thin"/>
      <right/>
      <top style="double"/>
      <bottom style="thin"/>
    </border>
    <border>
      <left/>
      <right/>
      <top/>
      <bottom style="thin"/>
    </border>
    <border>
      <left/>
      <right/>
      <top style="double"/>
      <bottom style="thin"/>
    </border>
    <border>
      <left style="thin"/>
      <right style="medium"/>
      <top style="double"/>
      <bottom style="thin"/>
    </border>
    <border>
      <left style="thin"/>
      <right/>
      <top/>
      <bottom style="thin"/>
    </border>
    <border>
      <left/>
      <right style="thin"/>
      <top/>
      <bottom style="thin"/>
    </border>
    <border>
      <left style="medium"/>
      <right/>
      <top style="thin"/>
      <bottom style="double"/>
    </border>
    <border>
      <left style="thin"/>
      <right/>
      <top/>
      <bottom style="double"/>
    </border>
    <border>
      <left style="thin"/>
      <right style="medium"/>
      <top style="thin"/>
      <bottom style="double"/>
    </border>
    <border>
      <left style="medium"/>
      <right/>
      <top/>
      <bottom style="medium"/>
    </border>
    <border>
      <left style="thin"/>
      <right/>
      <top/>
      <bottom style="medium"/>
    </border>
    <border>
      <left/>
      <right/>
      <top/>
      <bottom style="medium"/>
    </border>
    <border>
      <left/>
      <right style="thin"/>
      <top/>
      <bottom style="medium"/>
    </border>
    <border>
      <left style="thin"/>
      <right style="medium"/>
      <top/>
      <bottom style="medium"/>
    </border>
    <border>
      <left style="thin"/>
      <right style="medium"/>
      <top/>
      <bottom style="thin"/>
    </border>
    <border>
      <left/>
      <right/>
      <top style="thin"/>
      <bottom style="double"/>
    </border>
    <border>
      <left style="thin"/>
      <right/>
      <top style="thin"/>
      <bottom style="double"/>
    </border>
    <border>
      <left style="thin"/>
      <right style="medium"/>
      <top/>
      <bottom style="double"/>
    </border>
    <border>
      <left style="medium"/>
      <right/>
      <top style="medium"/>
      <bottom style="medium"/>
    </border>
    <border>
      <left style="thin"/>
      <right/>
      <top style="medium"/>
      <bottom style="medium"/>
    </border>
    <border>
      <left/>
      <right/>
      <top style="medium"/>
      <bottom style="medium"/>
    </border>
    <border>
      <left style="thin"/>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0">
    <xf numFmtId="0" fontId="0" fillId="0" borderId="0" xfId="0" applyAlignment="1">
      <alignment/>
    </xf>
    <xf numFmtId="164" fontId="2" fillId="0" borderId="0" xfId="0" applyNumberFormat="1" applyFont="1" applyAlignment="1">
      <alignment horizontal="center"/>
    </xf>
    <xf numFmtId="164" fontId="3" fillId="0" borderId="0" xfId="0" applyNumberFormat="1" applyFont="1" applyAlignment="1">
      <alignment/>
    </xf>
    <xf numFmtId="164" fontId="2" fillId="0" borderId="0" xfId="0" applyNumberFormat="1" applyFont="1" applyAlignment="1">
      <alignment/>
    </xf>
    <xf numFmtId="165" fontId="3" fillId="0" borderId="0" xfId="0" applyNumberFormat="1" applyFont="1" applyAlignment="1">
      <alignment/>
    </xf>
    <xf numFmtId="165" fontId="2" fillId="0" borderId="0" xfId="0" applyNumberFormat="1" applyFont="1" applyAlignment="1">
      <alignment horizontal="center"/>
    </xf>
    <xf numFmtId="164" fontId="3" fillId="0" borderId="0" xfId="0" applyNumberFormat="1" applyFont="1" applyFill="1" applyAlignment="1">
      <alignment/>
    </xf>
    <xf numFmtId="9" fontId="3" fillId="0" borderId="0" xfId="64" applyFont="1" applyAlignment="1">
      <alignment/>
    </xf>
    <xf numFmtId="165" fontId="3" fillId="0" borderId="0" xfId="64" applyNumberFormat="1" applyFont="1" applyAlignment="1">
      <alignment/>
    </xf>
    <xf numFmtId="164" fontId="5" fillId="0" borderId="0" xfId="0" applyNumberFormat="1" applyFont="1" applyAlignment="1">
      <alignment horizontal="center"/>
    </xf>
    <xf numFmtId="164" fontId="5" fillId="0" borderId="0" xfId="0" applyNumberFormat="1" applyFont="1" applyAlignment="1">
      <alignment horizontal="center" wrapText="1"/>
    </xf>
    <xf numFmtId="164" fontId="5" fillId="0" borderId="10" xfId="0" applyNumberFormat="1" applyFont="1" applyBorder="1" applyAlignment="1">
      <alignment/>
    </xf>
    <xf numFmtId="164" fontId="0" fillId="0" borderId="11" xfId="0" applyNumberFormat="1" applyFont="1" applyBorder="1" applyAlignment="1">
      <alignment wrapText="1"/>
    </xf>
    <xf numFmtId="164" fontId="0" fillId="0" borderId="0" xfId="0" applyNumberFormat="1" applyFont="1" applyBorder="1" applyAlignment="1">
      <alignment wrapText="1"/>
    </xf>
    <xf numFmtId="164" fontId="0" fillId="0" borderId="12" xfId="0" applyNumberFormat="1" applyFont="1" applyBorder="1" applyAlignment="1">
      <alignment wrapText="1"/>
    </xf>
    <xf numFmtId="164" fontId="0" fillId="0" borderId="10" xfId="0" applyNumberFormat="1" applyFont="1" applyBorder="1" applyAlignment="1">
      <alignment/>
    </xf>
    <xf numFmtId="164" fontId="0" fillId="0" borderId="10" xfId="0" applyNumberFormat="1" applyFont="1" applyBorder="1" applyAlignment="1">
      <alignment horizontal="left" indent="1"/>
    </xf>
    <xf numFmtId="164" fontId="0" fillId="0" borderId="13" xfId="0" applyNumberFormat="1" applyFont="1" applyBorder="1" applyAlignment="1">
      <alignment horizontal="left" indent="1"/>
    </xf>
    <xf numFmtId="164" fontId="5" fillId="0" borderId="14" xfId="0" applyNumberFormat="1" applyFont="1" applyBorder="1" applyAlignment="1">
      <alignment horizontal="right"/>
    </xf>
    <xf numFmtId="164" fontId="5" fillId="0" borderId="15" xfId="0" applyNumberFormat="1" applyFont="1" applyBorder="1" applyAlignment="1">
      <alignment wrapText="1"/>
    </xf>
    <xf numFmtId="164" fontId="5" fillId="0" borderId="16" xfId="0" applyNumberFormat="1" applyFont="1" applyBorder="1" applyAlignment="1">
      <alignment wrapText="1"/>
    </xf>
    <xf numFmtId="164" fontId="5" fillId="0" borderId="17" xfId="0" applyNumberFormat="1" applyFont="1" applyBorder="1" applyAlignment="1">
      <alignment wrapText="1"/>
    </xf>
    <xf numFmtId="164" fontId="5" fillId="0" borderId="18" xfId="0" applyNumberFormat="1" applyFont="1" applyBorder="1" applyAlignment="1">
      <alignment wrapText="1"/>
    </xf>
    <xf numFmtId="164" fontId="0" fillId="0" borderId="10" xfId="0" applyNumberFormat="1" applyFont="1" applyFill="1" applyBorder="1" applyAlignment="1">
      <alignment horizontal="left" indent="1"/>
    </xf>
    <xf numFmtId="164" fontId="0" fillId="0" borderId="0" xfId="0" applyNumberFormat="1" applyFont="1" applyFill="1" applyBorder="1" applyAlignment="1">
      <alignment wrapText="1"/>
    </xf>
    <xf numFmtId="164" fontId="0" fillId="0" borderId="19" xfId="0" applyNumberFormat="1" applyFont="1" applyBorder="1" applyAlignment="1">
      <alignment horizontal="left" indent="1"/>
    </xf>
    <xf numFmtId="164" fontId="0" fillId="0" borderId="20" xfId="0" applyNumberFormat="1" applyFont="1" applyBorder="1" applyAlignment="1">
      <alignment wrapText="1"/>
    </xf>
    <xf numFmtId="164" fontId="0" fillId="0" borderId="20" xfId="0" applyNumberFormat="1" applyFont="1" applyFill="1" applyBorder="1" applyAlignment="1">
      <alignment wrapText="1"/>
    </xf>
    <xf numFmtId="164" fontId="5" fillId="33" borderId="21" xfId="0" applyNumberFormat="1" applyFont="1" applyFill="1" applyBorder="1" applyAlignment="1">
      <alignment/>
    </xf>
    <xf numFmtId="164" fontId="5" fillId="33" borderId="22" xfId="0" applyNumberFormat="1" applyFont="1" applyFill="1" applyBorder="1" applyAlignment="1">
      <alignment wrapText="1"/>
    </xf>
    <xf numFmtId="164" fontId="5" fillId="33" borderId="23" xfId="0" applyNumberFormat="1" applyFont="1" applyFill="1" applyBorder="1" applyAlignment="1">
      <alignment wrapText="1"/>
    </xf>
    <xf numFmtId="164" fontId="5" fillId="33" borderId="24" xfId="0" applyNumberFormat="1" applyFont="1" applyFill="1" applyBorder="1" applyAlignment="1">
      <alignment wrapText="1"/>
    </xf>
    <xf numFmtId="164" fontId="5" fillId="33" borderId="25" xfId="0" applyNumberFormat="1" applyFont="1" applyFill="1" applyBorder="1" applyAlignment="1">
      <alignment wrapText="1"/>
    </xf>
    <xf numFmtId="164" fontId="0" fillId="0" borderId="19" xfId="0" applyNumberFormat="1" applyFont="1" applyBorder="1" applyAlignment="1">
      <alignment/>
    </xf>
    <xf numFmtId="164" fontId="0" fillId="0" borderId="23" xfId="0" applyNumberFormat="1" applyFont="1" applyBorder="1" applyAlignment="1">
      <alignment wrapText="1"/>
    </xf>
    <xf numFmtId="164" fontId="0" fillId="0" borderId="14" xfId="0" applyNumberFormat="1" applyFont="1" applyBorder="1" applyAlignment="1">
      <alignment horizontal="right"/>
    </xf>
    <xf numFmtId="164" fontId="0" fillId="0" borderId="15" xfId="0" applyNumberFormat="1" applyFont="1" applyBorder="1" applyAlignment="1">
      <alignment wrapText="1"/>
    </xf>
    <xf numFmtId="164" fontId="0" fillId="0" borderId="16" xfId="0" applyNumberFormat="1" applyFont="1" applyBorder="1" applyAlignment="1">
      <alignment wrapText="1"/>
    </xf>
    <xf numFmtId="164" fontId="0" fillId="0" borderId="18" xfId="0" applyNumberFormat="1" applyFont="1" applyBorder="1" applyAlignment="1">
      <alignment wrapText="1"/>
    </xf>
    <xf numFmtId="164" fontId="0" fillId="0" borderId="26" xfId="0" applyNumberFormat="1" applyFont="1" applyBorder="1" applyAlignment="1">
      <alignment wrapText="1"/>
    </xf>
    <xf numFmtId="164" fontId="0" fillId="0" borderId="27" xfId="0" applyNumberFormat="1" applyFont="1" applyBorder="1" applyAlignment="1">
      <alignment wrapText="1"/>
    </xf>
    <xf numFmtId="164" fontId="0" fillId="0" borderId="28" xfId="0" applyNumberFormat="1" applyFont="1" applyBorder="1" applyAlignment="1">
      <alignment horizontal="right"/>
    </xf>
    <xf numFmtId="164" fontId="0" fillId="0" borderId="29" xfId="0" applyNumberFormat="1" applyFont="1" applyBorder="1" applyAlignment="1">
      <alignment wrapText="1"/>
    </xf>
    <xf numFmtId="164" fontId="0" fillId="0" borderId="30" xfId="0" applyNumberFormat="1" applyFont="1" applyBorder="1" applyAlignment="1">
      <alignment wrapText="1"/>
    </xf>
    <xf numFmtId="164" fontId="0" fillId="0" borderId="31" xfId="0" applyNumberFormat="1" applyFont="1" applyBorder="1" applyAlignment="1">
      <alignment/>
    </xf>
    <xf numFmtId="166" fontId="0" fillId="0" borderId="32" xfId="0" applyNumberFormat="1" applyFont="1" applyBorder="1" applyAlignment="1">
      <alignment wrapText="1"/>
    </xf>
    <xf numFmtId="166" fontId="0" fillId="0" borderId="33" xfId="0" applyNumberFormat="1" applyFont="1" applyBorder="1" applyAlignment="1">
      <alignment wrapText="1"/>
    </xf>
    <xf numFmtId="166" fontId="0" fillId="0" borderId="34" xfId="0" applyNumberFormat="1" applyFont="1" applyBorder="1" applyAlignment="1">
      <alignment wrapText="1"/>
    </xf>
    <xf numFmtId="166" fontId="0" fillId="0" borderId="35" xfId="0" applyNumberFormat="1" applyFont="1" applyBorder="1" applyAlignment="1">
      <alignment wrapText="1"/>
    </xf>
    <xf numFmtId="164" fontId="6" fillId="0" borderId="0" xfId="0" applyNumberFormat="1" applyFont="1" applyAlignment="1">
      <alignment/>
    </xf>
    <xf numFmtId="164" fontId="0" fillId="0" borderId="0" xfId="0" applyNumberFormat="1" applyFont="1" applyAlignment="1">
      <alignment wrapText="1"/>
    </xf>
    <xf numFmtId="0" fontId="0" fillId="0" borderId="0" xfId="0" applyFont="1" applyAlignment="1">
      <alignment horizontal="left"/>
    </xf>
    <xf numFmtId="0" fontId="0" fillId="0" borderId="0" xfId="0" applyFont="1" applyFill="1" applyAlignment="1">
      <alignment horizontal="left" indent="1"/>
    </xf>
    <xf numFmtId="164" fontId="0" fillId="0" borderId="0" xfId="0" applyNumberFormat="1" applyFont="1" applyAlignment="1">
      <alignment/>
    </xf>
    <xf numFmtId="164" fontId="2" fillId="0" borderId="0" xfId="0" applyNumberFormat="1" applyFont="1" applyAlignment="1">
      <alignment horizontal="centerContinuous"/>
    </xf>
    <xf numFmtId="164" fontId="5" fillId="33" borderId="13" xfId="0" applyNumberFormat="1" applyFont="1" applyFill="1" applyBorder="1" applyAlignment="1">
      <alignment/>
    </xf>
    <xf numFmtId="164" fontId="5" fillId="33" borderId="26" xfId="0" applyNumberFormat="1" applyFont="1" applyFill="1" applyBorder="1" applyAlignment="1">
      <alignment wrapText="1"/>
    </xf>
    <xf numFmtId="164" fontId="5" fillId="33" borderId="36" xfId="0" applyNumberFormat="1" applyFont="1" applyFill="1" applyBorder="1" applyAlignment="1">
      <alignment wrapText="1"/>
    </xf>
    <xf numFmtId="164" fontId="5" fillId="0" borderId="33" xfId="0" applyNumberFormat="1" applyFont="1" applyBorder="1" applyAlignment="1">
      <alignment/>
    </xf>
    <xf numFmtId="164" fontId="7" fillId="0" borderId="0" xfId="0" applyNumberFormat="1" applyFont="1" applyAlignment="1">
      <alignment horizontal="centerContinuous"/>
    </xf>
    <xf numFmtId="164" fontId="3" fillId="0" borderId="0" xfId="0" applyNumberFormat="1" applyFont="1" applyAlignment="1">
      <alignment wrapText="1"/>
    </xf>
    <xf numFmtId="0" fontId="8" fillId="0" borderId="0" xfId="0" applyFont="1" applyFill="1" applyAlignment="1">
      <alignment horizontal="left" indent="1"/>
    </xf>
    <xf numFmtId="164" fontId="0" fillId="0" borderId="37" xfId="0" applyNumberFormat="1" applyFont="1" applyBorder="1" applyAlignment="1">
      <alignment wrapText="1"/>
    </xf>
    <xf numFmtId="164" fontId="0" fillId="0" borderId="38" xfId="0" applyNumberFormat="1" applyFont="1" applyBorder="1" applyAlignment="1">
      <alignment wrapText="1"/>
    </xf>
    <xf numFmtId="164" fontId="0" fillId="0" borderId="36" xfId="0" applyNumberFormat="1" applyFont="1" applyBorder="1" applyAlignment="1">
      <alignment wrapText="1"/>
    </xf>
    <xf numFmtId="164" fontId="0" fillId="0" borderId="39" xfId="0" applyNumberFormat="1" applyFont="1" applyBorder="1" applyAlignment="1">
      <alignment wrapText="1"/>
    </xf>
    <xf numFmtId="164" fontId="0" fillId="0" borderId="12" xfId="0" applyNumberFormat="1" applyFont="1" applyFill="1" applyBorder="1" applyAlignment="1">
      <alignment wrapText="1"/>
    </xf>
    <xf numFmtId="164" fontId="0" fillId="0" borderId="39" xfId="0" applyNumberFormat="1" applyFont="1" applyFill="1" applyBorder="1" applyAlignment="1">
      <alignment wrapText="1"/>
    </xf>
    <xf numFmtId="164" fontId="2" fillId="0" borderId="0" xfId="0" applyNumberFormat="1" applyFont="1" applyAlignment="1">
      <alignment horizontal="center" wrapText="1"/>
    </xf>
    <xf numFmtId="164" fontId="2" fillId="0" borderId="33" xfId="0" applyNumberFormat="1" applyFont="1" applyBorder="1" applyAlignment="1">
      <alignment/>
    </xf>
    <xf numFmtId="164" fontId="2" fillId="0" borderId="0" xfId="61" applyNumberFormat="1" applyFont="1" applyAlignment="1">
      <alignment horizontal="centerContinuous"/>
      <protection/>
    </xf>
    <xf numFmtId="164" fontId="3" fillId="0" borderId="0" xfId="61" applyNumberFormat="1" applyFont="1">
      <alignment/>
      <protection/>
    </xf>
    <xf numFmtId="164" fontId="7" fillId="0" borderId="0" xfId="61" applyNumberFormat="1" applyFont="1" applyAlignment="1">
      <alignment horizontal="centerContinuous"/>
      <protection/>
    </xf>
    <xf numFmtId="164" fontId="2" fillId="0" borderId="33" xfId="61" applyNumberFormat="1" applyFont="1" applyBorder="1" applyAlignment="1">
      <alignment/>
      <protection/>
    </xf>
    <xf numFmtId="164" fontId="2" fillId="0" borderId="0" xfId="61" applyNumberFormat="1" applyFont="1" applyAlignment="1">
      <alignment horizontal="center" wrapText="1"/>
      <protection/>
    </xf>
    <xf numFmtId="164" fontId="2" fillId="0" borderId="0" xfId="61" applyNumberFormat="1" applyFont="1" applyAlignment="1">
      <alignment horizontal="center"/>
      <protection/>
    </xf>
    <xf numFmtId="164" fontId="5" fillId="0" borderId="10" xfId="61" applyNumberFormat="1" applyFont="1" applyBorder="1">
      <alignment/>
      <protection/>
    </xf>
    <xf numFmtId="164" fontId="0" fillId="0" borderId="11" xfId="61" applyNumberFormat="1" applyFont="1" applyBorder="1" applyAlignment="1">
      <alignment wrapText="1"/>
      <protection/>
    </xf>
    <xf numFmtId="164" fontId="0" fillId="0" borderId="0" xfId="61" applyNumberFormat="1" applyFont="1" applyBorder="1" applyAlignment="1">
      <alignment wrapText="1"/>
      <protection/>
    </xf>
    <xf numFmtId="164" fontId="0" fillId="0" borderId="12" xfId="61" applyNumberFormat="1" applyFont="1" applyBorder="1" applyAlignment="1">
      <alignment wrapText="1"/>
      <protection/>
    </xf>
    <xf numFmtId="164" fontId="0" fillId="0" borderId="10" xfId="61" applyNumberFormat="1" applyFont="1" applyBorder="1">
      <alignment/>
      <protection/>
    </xf>
    <xf numFmtId="164" fontId="0" fillId="0" borderId="10" xfId="61" applyNumberFormat="1" applyFont="1" applyBorder="1" applyAlignment="1">
      <alignment horizontal="left" indent="1"/>
      <protection/>
    </xf>
    <xf numFmtId="164" fontId="0" fillId="0" borderId="11" xfId="61" applyNumberFormat="1" applyFont="1" applyFill="1" applyBorder="1" applyAlignment="1">
      <alignment wrapText="1"/>
      <protection/>
    </xf>
    <xf numFmtId="164" fontId="0" fillId="0" borderId="13" xfId="61" applyNumberFormat="1" applyFont="1" applyBorder="1" applyAlignment="1">
      <alignment horizontal="left" indent="1"/>
      <protection/>
    </xf>
    <xf numFmtId="164" fontId="0" fillId="0" borderId="26" xfId="61" applyNumberFormat="1" applyFont="1" applyFill="1" applyBorder="1" applyAlignment="1">
      <alignment wrapText="1"/>
      <protection/>
    </xf>
    <xf numFmtId="164" fontId="0" fillId="0" borderId="23" xfId="61" applyNumberFormat="1" applyFont="1" applyBorder="1" applyAlignment="1">
      <alignment wrapText="1"/>
      <protection/>
    </xf>
    <xf numFmtId="164" fontId="0" fillId="0" borderId="36" xfId="61" applyNumberFormat="1" applyFont="1" applyBorder="1" applyAlignment="1">
      <alignment wrapText="1"/>
      <protection/>
    </xf>
    <xf numFmtId="164" fontId="5" fillId="0" borderId="14" xfId="61" applyNumberFormat="1" applyFont="1" applyBorder="1" applyAlignment="1">
      <alignment horizontal="right"/>
      <protection/>
    </xf>
    <xf numFmtId="164" fontId="5" fillId="0" borderId="15" xfId="61" applyNumberFormat="1" applyFont="1" applyFill="1" applyBorder="1" applyAlignment="1">
      <alignment wrapText="1"/>
      <protection/>
    </xf>
    <xf numFmtId="164" fontId="5" fillId="0" borderId="23" xfId="61" applyNumberFormat="1" applyFont="1" applyBorder="1" applyAlignment="1">
      <alignment wrapText="1"/>
      <protection/>
    </xf>
    <xf numFmtId="164" fontId="5" fillId="0" borderId="16" xfId="61" applyNumberFormat="1" applyFont="1" applyBorder="1" applyAlignment="1">
      <alignment wrapText="1"/>
      <protection/>
    </xf>
    <xf numFmtId="164" fontId="5" fillId="0" borderId="18" xfId="61" applyNumberFormat="1" applyFont="1" applyBorder="1" applyAlignment="1">
      <alignment wrapText="1"/>
      <protection/>
    </xf>
    <xf numFmtId="164" fontId="2" fillId="0" borderId="0" xfId="61" applyNumberFormat="1" applyFont="1">
      <alignment/>
      <protection/>
    </xf>
    <xf numFmtId="164" fontId="0" fillId="0" borderId="10" xfId="61" applyNumberFormat="1" applyFont="1" applyFill="1" applyBorder="1" applyAlignment="1">
      <alignment horizontal="left" indent="1"/>
      <protection/>
    </xf>
    <xf numFmtId="164" fontId="0" fillId="0" borderId="0" xfId="61" applyNumberFormat="1" applyFont="1" applyFill="1" applyBorder="1" applyAlignment="1">
      <alignment wrapText="1"/>
      <protection/>
    </xf>
    <xf numFmtId="164" fontId="0" fillId="0" borderId="12" xfId="61" applyNumberFormat="1" applyFont="1" applyFill="1" applyBorder="1" applyAlignment="1">
      <alignment wrapText="1"/>
      <protection/>
    </xf>
    <xf numFmtId="164" fontId="5" fillId="0" borderId="15" xfId="61" applyNumberFormat="1" applyFont="1" applyBorder="1" applyAlignment="1">
      <alignment wrapText="1"/>
      <protection/>
    </xf>
    <xf numFmtId="164" fontId="0" fillId="0" borderId="19" xfId="61" applyNumberFormat="1" applyFont="1" applyBorder="1" applyAlignment="1">
      <alignment horizontal="left" indent="1"/>
      <protection/>
    </xf>
    <xf numFmtId="164" fontId="0" fillId="0" borderId="29" xfId="61" applyNumberFormat="1" applyFont="1" applyBorder="1" applyAlignment="1">
      <alignment wrapText="1"/>
      <protection/>
    </xf>
    <xf numFmtId="164" fontId="0" fillId="0" borderId="20" xfId="61" applyNumberFormat="1" applyFont="1" applyBorder="1" applyAlignment="1">
      <alignment wrapText="1"/>
      <protection/>
    </xf>
    <xf numFmtId="164" fontId="0" fillId="0" borderId="20" xfId="61" applyNumberFormat="1" applyFont="1" applyFill="1" applyBorder="1" applyAlignment="1">
      <alignment wrapText="1"/>
      <protection/>
    </xf>
    <xf numFmtId="164" fontId="0" fillId="0" borderId="39" xfId="61" applyNumberFormat="1" applyFont="1" applyFill="1" applyBorder="1" applyAlignment="1">
      <alignment wrapText="1"/>
      <protection/>
    </xf>
    <xf numFmtId="164" fontId="5" fillId="33" borderId="21" xfId="61" applyNumberFormat="1" applyFont="1" applyFill="1" applyBorder="1">
      <alignment/>
      <protection/>
    </xf>
    <xf numFmtId="164" fontId="5" fillId="33" borderId="22" xfId="61" applyNumberFormat="1" applyFont="1" applyFill="1" applyBorder="1" applyAlignment="1">
      <alignment wrapText="1"/>
      <protection/>
    </xf>
    <xf numFmtId="164" fontId="5" fillId="33" borderId="24" xfId="61" applyNumberFormat="1" applyFont="1" applyFill="1" applyBorder="1" applyAlignment="1">
      <alignment wrapText="1"/>
      <protection/>
    </xf>
    <xf numFmtId="164" fontId="5" fillId="33" borderId="25" xfId="61" applyNumberFormat="1" applyFont="1" applyFill="1" applyBorder="1" applyAlignment="1">
      <alignment wrapText="1"/>
      <protection/>
    </xf>
    <xf numFmtId="164" fontId="0" fillId="0" borderId="19" xfId="61" applyNumberFormat="1" applyFont="1" applyBorder="1">
      <alignment/>
      <protection/>
    </xf>
    <xf numFmtId="164" fontId="0" fillId="0" borderId="29" xfId="61" applyNumberFormat="1" applyFont="1" applyFill="1" applyBorder="1" applyAlignment="1">
      <alignment wrapText="1"/>
      <protection/>
    </xf>
    <xf numFmtId="164" fontId="0" fillId="0" borderId="39" xfId="61" applyNumberFormat="1" applyFont="1" applyBorder="1" applyAlignment="1">
      <alignment wrapText="1"/>
      <protection/>
    </xf>
    <xf numFmtId="164" fontId="0" fillId="0" borderId="26" xfId="61" applyNumberFormat="1" applyFont="1" applyBorder="1" applyAlignment="1">
      <alignment wrapText="1"/>
      <protection/>
    </xf>
    <xf numFmtId="164" fontId="0" fillId="0" borderId="14" xfId="61" applyNumberFormat="1" applyFont="1" applyBorder="1" applyAlignment="1">
      <alignment horizontal="right"/>
      <protection/>
    </xf>
    <xf numFmtId="164" fontId="0" fillId="0" borderId="15" xfId="61" applyNumberFormat="1" applyFont="1" applyBorder="1" applyAlignment="1">
      <alignment wrapText="1"/>
      <protection/>
    </xf>
    <xf numFmtId="164" fontId="0" fillId="0" borderId="16" xfId="61" applyNumberFormat="1" applyFont="1" applyBorder="1" applyAlignment="1">
      <alignment wrapText="1"/>
      <protection/>
    </xf>
    <xf numFmtId="164" fontId="0" fillId="0" borderId="18" xfId="61" applyNumberFormat="1" applyFont="1" applyBorder="1" applyAlignment="1">
      <alignment wrapText="1"/>
      <protection/>
    </xf>
    <xf numFmtId="164" fontId="0" fillId="0" borderId="28" xfId="61" applyNumberFormat="1" applyFont="1" applyBorder="1" applyAlignment="1">
      <alignment horizontal="right"/>
      <protection/>
    </xf>
    <xf numFmtId="164" fontId="0" fillId="0" borderId="38" xfId="61" applyNumberFormat="1" applyFont="1" applyBorder="1" applyAlignment="1">
      <alignment wrapText="1"/>
      <protection/>
    </xf>
    <xf numFmtId="164" fontId="0" fillId="0" borderId="37" xfId="61" applyNumberFormat="1" applyFont="1" applyBorder="1" applyAlignment="1">
      <alignment wrapText="1"/>
      <protection/>
    </xf>
    <xf numFmtId="164" fontId="0" fillId="0" borderId="30" xfId="61" applyNumberFormat="1" applyFont="1" applyBorder="1" applyAlignment="1">
      <alignment wrapText="1"/>
      <protection/>
    </xf>
    <xf numFmtId="164" fontId="5" fillId="33" borderId="13" xfId="61" applyNumberFormat="1" applyFont="1" applyFill="1" applyBorder="1">
      <alignment/>
      <protection/>
    </xf>
    <xf numFmtId="164" fontId="5" fillId="33" borderId="26" xfId="61" applyNumberFormat="1" applyFont="1" applyFill="1" applyBorder="1" applyAlignment="1">
      <alignment wrapText="1"/>
      <protection/>
    </xf>
    <xf numFmtId="164" fontId="5" fillId="33" borderId="23" xfId="61" applyNumberFormat="1" applyFont="1" applyFill="1" applyBorder="1" applyAlignment="1">
      <alignment wrapText="1"/>
      <protection/>
    </xf>
    <xf numFmtId="164" fontId="5" fillId="33" borderId="36" xfId="61" applyNumberFormat="1" applyFont="1" applyFill="1" applyBorder="1" applyAlignment="1">
      <alignment wrapText="1"/>
      <protection/>
    </xf>
    <xf numFmtId="164" fontId="0" fillId="0" borderId="31" xfId="61" applyNumberFormat="1" applyFont="1" applyBorder="1">
      <alignment/>
      <protection/>
    </xf>
    <xf numFmtId="167" fontId="0" fillId="0" borderId="32" xfId="61" applyNumberFormat="1" applyFont="1" applyBorder="1" applyAlignment="1">
      <alignment wrapText="1"/>
      <protection/>
    </xf>
    <xf numFmtId="167" fontId="0" fillId="0" borderId="33" xfId="61" applyNumberFormat="1" applyFont="1" applyBorder="1" applyAlignment="1">
      <alignment wrapText="1"/>
      <protection/>
    </xf>
    <xf numFmtId="167" fontId="0" fillId="0" borderId="34" xfId="61" applyNumberFormat="1" applyFont="1" applyBorder="1" applyAlignment="1">
      <alignment wrapText="1"/>
      <protection/>
    </xf>
    <xf numFmtId="167" fontId="0" fillId="0" borderId="35" xfId="61" applyNumberFormat="1" applyFont="1" applyBorder="1" applyAlignment="1">
      <alignment wrapText="1"/>
      <protection/>
    </xf>
    <xf numFmtId="164" fontId="3" fillId="0" borderId="0" xfId="61" applyNumberFormat="1" applyFont="1" applyAlignment="1">
      <alignment wrapText="1"/>
      <protection/>
    </xf>
    <xf numFmtId="164" fontId="5" fillId="0" borderId="0" xfId="61" applyNumberFormat="1" applyFont="1" applyAlignment="1">
      <alignment horizontal="centerContinuous"/>
      <protection/>
    </xf>
    <xf numFmtId="164" fontId="5" fillId="0" borderId="33" xfId="61" applyNumberFormat="1" applyFont="1" applyBorder="1" applyAlignment="1">
      <alignment/>
      <protection/>
    </xf>
    <xf numFmtId="165" fontId="2" fillId="0" borderId="0" xfId="64" applyNumberFormat="1" applyFont="1" applyAlignment="1">
      <alignment horizontal="center" wrapText="1"/>
    </xf>
    <xf numFmtId="6" fontId="0" fillId="0" borderId="12" xfId="61" applyNumberFormat="1" applyFont="1" applyBorder="1">
      <alignment/>
      <protection/>
    </xf>
    <xf numFmtId="6" fontId="45" fillId="0" borderId="36" xfId="61" applyNumberFormat="1" applyFont="1" applyBorder="1">
      <alignment/>
      <protection/>
    </xf>
    <xf numFmtId="0" fontId="0" fillId="0" borderId="0" xfId="61">
      <alignment/>
      <protection/>
    </xf>
    <xf numFmtId="0" fontId="0" fillId="0" borderId="0" xfId="61" applyBorder="1">
      <alignment/>
      <protection/>
    </xf>
    <xf numFmtId="164" fontId="0" fillId="0" borderId="0" xfId="61" applyNumberFormat="1">
      <alignment/>
      <protection/>
    </xf>
    <xf numFmtId="166" fontId="0" fillId="0" borderId="32" xfId="61" applyNumberFormat="1" applyFont="1" applyBorder="1" applyAlignment="1">
      <alignment wrapText="1"/>
      <protection/>
    </xf>
    <xf numFmtId="166" fontId="0" fillId="0" borderId="33" xfId="61" applyNumberFormat="1" applyFont="1" applyBorder="1" applyAlignment="1">
      <alignment wrapText="1"/>
      <protection/>
    </xf>
    <xf numFmtId="166" fontId="0" fillId="0" borderId="34" xfId="61" applyNumberFormat="1" applyFont="1" applyBorder="1" applyAlignment="1">
      <alignment wrapText="1"/>
      <protection/>
    </xf>
    <xf numFmtId="166" fontId="0" fillId="0" borderId="35" xfId="61" applyNumberFormat="1" applyFont="1" applyBorder="1" applyAlignment="1">
      <alignment wrapText="1"/>
      <protection/>
    </xf>
    <xf numFmtId="164" fontId="0" fillId="0" borderId="0" xfId="61" applyNumberFormat="1" applyFont="1">
      <alignment/>
      <protection/>
    </xf>
    <xf numFmtId="164" fontId="0" fillId="0" borderId="0" xfId="61" applyNumberFormat="1" applyFont="1" applyAlignment="1">
      <alignment wrapText="1"/>
      <protection/>
    </xf>
    <xf numFmtId="164" fontId="0" fillId="0" borderId="33" xfId="61" applyNumberFormat="1" applyFont="1" applyBorder="1" applyAlignment="1">
      <alignment wrapText="1"/>
      <protection/>
    </xf>
    <xf numFmtId="164" fontId="0" fillId="0" borderId="34" xfId="61" applyNumberFormat="1" applyFont="1" applyBorder="1" applyAlignment="1">
      <alignment wrapText="1"/>
      <protection/>
    </xf>
    <xf numFmtId="164" fontId="0" fillId="0" borderId="35" xfId="61" applyNumberFormat="1" applyFont="1" applyBorder="1" applyAlignment="1">
      <alignment wrapText="1"/>
      <protection/>
    </xf>
    <xf numFmtId="0" fontId="8" fillId="0" borderId="0" xfId="61" applyFont="1" applyFill="1" applyAlignment="1">
      <alignment horizontal="left" indent="1"/>
      <protection/>
    </xf>
    <xf numFmtId="164" fontId="4" fillId="0" borderId="0" xfId="61" applyNumberFormat="1" applyFont="1" applyAlignment="1">
      <alignment vertical="top"/>
      <protection/>
    </xf>
    <xf numFmtId="164" fontId="46" fillId="34" borderId="40" xfId="61" applyNumberFormat="1" applyFont="1" applyFill="1" applyBorder="1" applyAlignment="1">
      <alignment horizontal="center"/>
      <protection/>
    </xf>
    <xf numFmtId="164" fontId="46" fillId="34" borderId="41" xfId="61" applyNumberFormat="1" applyFont="1" applyFill="1" applyBorder="1" applyAlignment="1">
      <alignment horizontal="center" wrapText="1"/>
      <protection/>
    </xf>
    <xf numFmtId="164" fontId="46" fillId="34" borderId="42" xfId="61" applyNumberFormat="1" applyFont="1" applyFill="1" applyBorder="1" applyAlignment="1">
      <alignment horizontal="center" wrapText="1"/>
      <protection/>
    </xf>
    <xf numFmtId="164" fontId="46" fillId="34" borderId="43" xfId="61" applyNumberFormat="1" applyFont="1" applyFill="1" applyBorder="1" applyAlignment="1">
      <alignment horizontal="center" wrapText="1"/>
      <protection/>
    </xf>
    <xf numFmtId="164" fontId="46" fillId="34" borderId="40" xfId="0" applyNumberFormat="1" applyFont="1" applyFill="1" applyBorder="1" applyAlignment="1">
      <alignment horizontal="center"/>
    </xf>
    <xf numFmtId="164" fontId="46" fillId="34" borderId="41" xfId="0" applyNumberFormat="1" applyFont="1" applyFill="1" applyBorder="1" applyAlignment="1">
      <alignment horizontal="center" wrapText="1"/>
    </xf>
    <xf numFmtId="164" fontId="46" fillId="34" borderId="42" xfId="0" applyNumberFormat="1" applyFont="1" applyFill="1" applyBorder="1" applyAlignment="1">
      <alignment horizontal="center" wrapText="1"/>
    </xf>
    <xf numFmtId="164" fontId="46" fillId="34" borderId="43" xfId="0" applyNumberFormat="1" applyFont="1" applyFill="1" applyBorder="1" applyAlignment="1">
      <alignment horizontal="center" wrapText="1"/>
    </xf>
    <xf numFmtId="164" fontId="2" fillId="0" borderId="0" xfId="0" applyNumberFormat="1" applyFont="1" applyAlignment="1">
      <alignment horizontal="center"/>
    </xf>
    <xf numFmtId="164" fontId="7" fillId="0" borderId="0" xfId="0" applyNumberFormat="1" applyFont="1" applyAlignment="1">
      <alignment horizontal="center"/>
    </xf>
    <xf numFmtId="164" fontId="4" fillId="0" borderId="0" xfId="61" applyNumberFormat="1" applyFont="1" applyAlignment="1">
      <alignment horizontal="left" vertical="top" wrapText="1"/>
      <protection/>
    </xf>
    <xf numFmtId="0" fontId="4" fillId="0" borderId="0" xfId="0" applyFont="1" applyFill="1" applyAlignment="1">
      <alignment horizontal="left" vertical="top" wrapText="1"/>
    </xf>
    <xf numFmtId="0" fontId="8" fillId="0" borderId="0" xfId="61" applyFont="1" applyFill="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5"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showGridLines="0" tabSelected="1" zoomScalePageLayoutView="0" workbookViewId="0" topLeftCell="A1">
      <selection activeCell="H3" sqref="H3"/>
    </sheetView>
  </sheetViews>
  <sheetFormatPr defaultColWidth="9.140625" defaultRowHeight="12.75"/>
  <cols>
    <col min="1" max="1" width="44.7109375" style="53" customWidth="1"/>
    <col min="2" max="6" width="15.7109375" style="50" customWidth="1"/>
    <col min="7" max="7" width="9.140625" style="4" customWidth="1"/>
    <col min="8" max="8" width="10.140625" style="2" bestFit="1" customWidth="1"/>
    <col min="9" max="9" width="15.57421875" style="2" bestFit="1" customWidth="1"/>
    <col min="10" max="10" width="18.140625" style="2" customWidth="1"/>
    <col min="11" max="11" width="13.8515625" style="2" bestFit="1" customWidth="1"/>
    <col min="12" max="12" width="18.140625" style="2" bestFit="1" customWidth="1"/>
    <col min="13" max="16384" width="9.140625" style="2" customWidth="1"/>
  </cols>
  <sheetData>
    <row r="1" spans="1:6" ht="15.75">
      <c r="A1" s="155" t="s">
        <v>57</v>
      </c>
      <c r="B1" s="155"/>
      <c r="C1" s="155"/>
      <c r="D1" s="155"/>
      <c r="E1" s="155"/>
      <c r="F1" s="155"/>
    </row>
    <row r="2" spans="1:6" ht="15.75">
      <c r="A2" s="155" t="s">
        <v>0</v>
      </c>
      <c r="B2" s="155"/>
      <c r="C2" s="155"/>
      <c r="D2" s="155"/>
      <c r="E2" s="155"/>
      <c r="F2" s="155"/>
    </row>
    <row r="3" spans="1:6" ht="15.75" customHeight="1">
      <c r="A3" s="156" t="s">
        <v>55</v>
      </c>
      <c r="B3" s="156"/>
      <c r="C3" s="156"/>
      <c r="D3" s="156"/>
      <c r="E3" s="156"/>
      <c r="F3" s="156"/>
    </row>
    <row r="4" spans="1:6" ht="15.75" customHeight="1" thickBot="1">
      <c r="A4" s="58"/>
      <c r="B4" s="58"/>
      <c r="C4" s="58"/>
      <c r="D4" s="58"/>
      <c r="E4" s="58"/>
      <c r="F4" s="58"/>
    </row>
    <row r="5" spans="1:7" s="1" customFormat="1" ht="45" customHeight="1" thickBot="1">
      <c r="A5" s="151" t="s">
        <v>1</v>
      </c>
      <c r="B5" s="152" t="s">
        <v>2</v>
      </c>
      <c r="C5" s="153" t="s">
        <v>3</v>
      </c>
      <c r="D5" s="153" t="s">
        <v>4</v>
      </c>
      <c r="E5" s="153" t="s">
        <v>5</v>
      </c>
      <c r="F5" s="154" t="s">
        <v>56</v>
      </c>
      <c r="G5" s="5"/>
    </row>
    <row r="6" spans="1:6" ht="15">
      <c r="A6" s="11" t="s">
        <v>6</v>
      </c>
      <c r="B6" s="12"/>
      <c r="C6" s="13"/>
      <c r="D6" s="13"/>
      <c r="E6" s="13"/>
      <c r="F6" s="14"/>
    </row>
    <row r="7" spans="1:12" ht="15">
      <c r="A7" s="15" t="s">
        <v>7</v>
      </c>
      <c r="B7" s="12"/>
      <c r="C7" s="13"/>
      <c r="D7" s="13"/>
      <c r="E7" s="13"/>
      <c r="F7" s="14"/>
      <c r="H7" s="9"/>
      <c r="I7" s="9"/>
      <c r="J7" s="9"/>
      <c r="K7" s="10"/>
      <c r="L7" s="10"/>
    </row>
    <row r="8" spans="1:11" ht="15">
      <c r="A8" s="16" t="s">
        <v>8</v>
      </c>
      <c r="B8" s="12">
        <v>53164380</v>
      </c>
      <c r="C8" s="13">
        <v>0</v>
      </c>
      <c r="D8" s="13">
        <v>0</v>
      </c>
      <c r="E8" s="13">
        <v>53164380</v>
      </c>
      <c r="F8" s="14">
        <v>51549900</v>
      </c>
      <c r="H8" s="8"/>
      <c r="K8" s="7"/>
    </row>
    <row r="9" spans="1:11" ht="15">
      <c r="A9" s="16" t="s">
        <v>9</v>
      </c>
      <c r="B9" s="12">
        <v>357999839</v>
      </c>
      <c r="C9" s="13">
        <v>0</v>
      </c>
      <c r="D9" s="13">
        <v>0</v>
      </c>
      <c r="E9" s="13">
        <v>357999839</v>
      </c>
      <c r="F9" s="14">
        <v>332324066</v>
      </c>
      <c r="H9" s="8"/>
      <c r="K9" s="7"/>
    </row>
    <row r="10" spans="1:11" ht="15">
      <c r="A10" s="16" t="s">
        <v>10</v>
      </c>
      <c r="B10" s="12">
        <v>332684243</v>
      </c>
      <c r="C10" s="13">
        <v>0</v>
      </c>
      <c r="D10" s="13">
        <v>0</v>
      </c>
      <c r="E10" s="13">
        <v>332684243</v>
      </c>
      <c r="F10" s="14">
        <v>312354237</v>
      </c>
      <c r="H10" s="8"/>
      <c r="K10" s="7"/>
    </row>
    <row r="11" spans="1:11" ht="15">
      <c r="A11" s="16" t="s">
        <v>11</v>
      </c>
      <c r="B11" s="12">
        <v>0</v>
      </c>
      <c r="C11" s="13">
        <v>55499380.61016673</v>
      </c>
      <c r="D11" s="13">
        <v>0</v>
      </c>
      <c r="E11" s="13">
        <v>55499380.61016673</v>
      </c>
      <c r="F11" s="14">
        <v>53651648.20775463</v>
      </c>
      <c r="H11" s="8"/>
      <c r="K11" s="7"/>
    </row>
    <row r="12" spans="1:11" ht="15">
      <c r="A12" s="17" t="s">
        <v>12</v>
      </c>
      <c r="B12" s="12">
        <v>36395360.32342765</v>
      </c>
      <c r="C12" s="13">
        <v>52039913.81442846</v>
      </c>
      <c r="D12" s="13">
        <v>0</v>
      </c>
      <c r="E12" s="13">
        <v>88435274.13785611</v>
      </c>
      <c r="F12" s="14">
        <v>85266682.06704625</v>
      </c>
      <c r="H12" s="8"/>
      <c r="K12" s="7"/>
    </row>
    <row r="13" spans="1:12" s="3" customFormat="1" ht="15.75">
      <c r="A13" s="18" t="s">
        <v>13</v>
      </c>
      <c r="B13" s="19">
        <v>780243822.3234277</v>
      </c>
      <c r="C13" s="20">
        <v>107539294.42459519</v>
      </c>
      <c r="D13" s="20">
        <v>0</v>
      </c>
      <c r="E13" s="21">
        <v>887783116.7480229</v>
      </c>
      <c r="F13" s="22">
        <v>835146533.2748009</v>
      </c>
      <c r="G13" s="4"/>
      <c r="H13" s="8"/>
      <c r="I13" s="2"/>
      <c r="J13" s="2"/>
      <c r="K13" s="7"/>
      <c r="L13" s="2"/>
    </row>
    <row r="14" spans="1:11" ht="15">
      <c r="A14" s="15" t="s">
        <v>14</v>
      </c>
      <c r="B14" s="12">
        <v>15194296.517777767</v>
      </c>
      <c r="C14" s="13">
        <v>19810227.112120703</v>
      </c>
      <c r="D14" s="13">
        <v>6266322.922341744</v>
      </c>
      <c r="E14" s="13">
        <v>41270846.552240215</v>
      </c>
      <c r="F14" s="14">
        <v>39508492.40224778</v>
      </c>
      <c r="H14" s="8"/>
      <c r="K14" s="7"/>
    </row>
    <row r="15" spans="1:11" ht="15">
      <c r="A15" s="15" t="s">
        <v>15</v>
      </c>
      <c r="B15" s="12"/>
      <c r="C15" s="13"/>
      <c r="D15" s="13"/>
      <c r="E15" s="13"/>
      <c r="F15" s="14"/>
      <c r="H15" s="8"/>
      <c r="K15" s="7"/>
    </row>
    <row r="16" spans="1:11" ht="15">
      <c r="A16" s="16" t="s">
        <v>16</v>
      </c>
      <c r="B16" s="12">
        <v>0</v>
      </c>
      <c r="C16" s="13">
        <v>0</v>
      </c>
      <c r="D16" s="13">
        <v>530222174.32913786</v>
      </c>
      <c r="E16" s="13">
        <v>530222174.32913786</v>
      </c>
      <c r="F16" s="14">
        <v>539440396.3291378</v>
      </c>
      <c r="H16" s="8"/>
      <c r="K16" s="7"/>
    </row>
    <row r="17" spans="1:11" ht="15">
      <c r="A17" s="23" t="s">
        <v>54</v>
      </c>
      <c r="B17" s="12">
        <v>0</v>
      </c>
      <c r="C17" s="13">
        <v>0</v>
      </c>
      <c r="D17" s="13">
        <v>0</v>
      </c>
      <c r="E17" s="13">
        <v>0</v>
      </c>
      <c r="F17" s="14">
        <v>10909603</v>
      </c>
      <c r="H17" s="8"/>
      <c r="K17" s="7"/>
    </row>
    <row r="18" spans="1:11" ht="15">
      <c r="A18" s="16" t="s">
        <v>17</v>
      </c>
      <c r="B18" s="12">
        <v>0</v>
      </c>
      <c r="C18" s="13">
        <v>0</v>
      </c>
      <c r="D18" s="13">
        <v>42802040.187583864</v>
      </c>
      <c r="E18" s="13">
        <v>42802040.187583864</v>
      </c>
      <c r="F18" s="14">
        <v>43741539.65996558</v>
      </c>
      <c r="H18" s="8"/>
      <c r="K18" s="7"/>
    </row>
    <row r="19" spans="1:11" ht="15">
      <c r="A19" s="16" t="s">
        <v>53</v>
      </c>
      <c r="B19" s="12">
        <v>14546727</v>
      </c>
      <c r="C19" s="13">
        <v>0</v>
      </c>
      <c r="D19" s="13">
        <v>0</v>
      </c>
      <c r="E19" s="13">
        <v>14546727</v>
      </c>
      <c r="F19" s="14">
        <v>15718417</v>
      </c>
      <c r="H19" s="8"/>
      <c r="K19" s="7"/>
    </row>
    <row r="20" spans="1:11" ht="15">
      <c r="A20" s="17" t="s">
        <v>18</v>
      </c>
      <c r="B20" s="12">
        <v>92611352.19484</v>
      </c>
      <c r="C20" s="13">
        <v>0</v>
      </c>
      <c r="D20" s="13">
        <v>0</v>
      </c>
      <c r="E20" s="13">
        <v>92611352.19484</v>
      </c>
      <c r="F20" s="14">
        <v>130006017</v>
      </c>
      <c r="H20" s="8"/>
      <c r="K20" s="7"/>
    </row>
    <row r="21" spans="1:12" s="3" customFormat="1" ht="15.75">
      <c r="A21" s="18" t="s">
        <v>19</v>
      </c>
      <c r="B21" s="19">
        <v>122352375.71261777</v>
      </c>
      <c r="C21" s="20">
        <v>19810227.112120703</v>
      </c>
      <c r="D21" s="20">
        <v>579290537.4390635</v>
      </c>
      <c r="E21" s="20">
        <v>721453140.263802</v>
      </c>
      <c r="F21" s="22">
        <v>779324465.3913512</v>
      </c>
      <c r="G21" s="4"/>
      <c r="H21" s="8"/>
      <c r="I21" s="2"/>
      <c r="J21" s="2"/>
      <c r="K21" s="7"/>
      <c r="L21" s="2"/>
    </row>
    <row r="22" spans="1:11" ht="15">
      <c r="A22" s="15" t="s">
        <v>20</v>
      </c>
      <c r="B22" s="12">
        <v>0</v>
      </c>
      <c r="C22" s="13">
        <v>0</v>
      </c>
      <c r="D22" s="13">
        <v>187857372.4395409</v>
      </c>
      <c r="E22" s="13">
        <v>187857372.4395409</v>
      </c>
      <c r="F22" s="14">
        <v>180907945.33289608</v>
      </c>
      <c r="H22" s="8"/>
      <c r="K22" s="7"/>
    </row>
    <row r="23" spans="1:11" ht="15">
      <c r="A23" s="15" t="s">
        <v>21</v>
      </c>
      <c r="B23" s="12">
        <v>0</v>
      </c>
      <c r="C23" s="13">
        <v>149028816</v>
      </c>
      <c r="D23" s="13">
        <v>0</v>
      </c>
      <c r="E23" s="24">
        <v>149028816</v>
      </c>
      <c r="F23" s="14">
        <v>146243656</v>
      </c>
      <c r="H23" s="8"/>
      <c r="K23" s="7"/>
    </row>
    <row r="24" spans="1:11" ht="15">
      <c r="A24" s="15" t="s">
        <v>22</v>
      </c>
      <c r="B24" s="12">
        <v>0</v>
      </c>
      <c r="C24" s="13">
        <v>193491863.2855896</v>
      </c>
      <c r="D24" s="13">
        <v>0</v>
      </c>
      <c r="E24" s="13">
        <v>193491863.2855896</v>
      </c>
      <c r="F24" s="14">
        <v>178548840.1481116</v>
      </c>
      <c r="H24" s="8"/>
      <c r="K24" s="7"/>
    </row>
    <row r="25" spans="1:11" ht="15">
      <c r="A25" s="15" t="s">
        <v>23</v>
      </c>
      <c r="B25" s="12">
        <v>1620000</v>
      </c>
      <c r="C25" s="13">
        <v>422134874.5688753</v>
      </c>
      <c r="D25" s="13">
        <v>0</v>
      </c>
      <c r="E25" s="13">
        <v>423754874.5688753</v>
      </c>
      <c r="F25" s="14">
        <v>392034660.7178641</v>
      </c>
      <c r="H25" s="8"/>
      <c r="K25" s="7"/>
    </row>
    <row r="26" spans="1:11" ht="15">
      <c r="A26" s="15" t="s">
        <v>24</v>
      </c>
      <c r="B26" s="12"/>
      <c r="C26" s="13"/>
      <c r="D26" s="13"/>
      <c r="E26" s="13"/>
      <c r="F26" s="14"/>
      <c r="H26" s="8"/>
      <c r="K26" s="7"/>
    </row>
    <row r="27" spans="1:11" ht="15">
      <c r="A27" s="16" t="s">
        <v>25</v>
      </c>
      <c r="B27" s="12">
        <v>113705585</v>
      </c>
      <c r="C27" s="13">
        <v>39635566</v>
      </c>
      <c r="D27" s="13">
        <v>0</v>
      </c>
      <c r="E27" s="13">
        <v>153341151</v>
      </c>
      <c r="F27" s="14">
        <v>162580711.72956216</v>
      </c>
      <c r="H27" s="8"/>
      <c r="K27" s="7"/>
    </row>
    <row r="28" spans="1:11" ht="15">
      <c r="A28" s="16" t="s">
        <v>26</v>
      </c>
      <c r="B28" s="12">
        <v>4473309</v>
      </c>
      <c r="C28" s="13">
        <v>0</v>
      </c>
      <c r="D28" s="13">
        <v>0</v>
      </c>
      <c r="E28" s="13">
        <v>4473309</v>
      </c>
      <c r="F28" s="14">
        <v>4375010</v>
      </c>
      <c r="H28" s="8"/>
      <c r="K28" s="7"/>
    </row>
    <row r="29" spans="1:11" ht="15.75" thickBot="1">
      <c r="A29" s="25" t="s">
        <v>27</v>
      </c>
      <c r="B29" s="12">
        <v>49502766</v>
      </c>
      <c r="C29" s="26">
        <v>41623357.082924664</v>
      </c>
      <c r="D29" s="13">
        <v>3354568.2877075975</v>
      </c>
      <c r="E29" s="27">
        <v>94480691.37063226</v>
      </c>
      <c r="F29" s="14">
        <v>90355800.0224264</v>
      </c>
      <c r="H29" s="8"/>
      <c r="K29" s="7"/>
    </row>
    <row r="30" spans="1:12" s="3" customFormat="1" ht="16.5" thickTop="1">
      <c r="A30" s="28" t="s">
        <v>28</v>
      </c>
      <c r="B30" s="29">
        <v>1071897858.0360454</v>
      </c>
      <c r="C30" s="30">
        <v>973263998.4741056</v>
      </c>
      <c r="D30" s="31">
        <v>770502478.166312</v>
      </c>
      <c r="E30" s="31">
        <v>2815664334.676463</v>
      </c>
      <c r="F30" s="32">
        <v>2769517622.6170125</v>
      </c>
      <c r="G30" s="4"/>
      <c r="H30" s="8"/>
      <c r="I30" s="2"/>
      <c r="J30" s="2"/>
      <c r="K30" s="7"/>
      <c r="L30" s="2"/>
    </row>
    <row r="31" spans="1:11" ht="8.25" customHeight="1">
      <c r="A31" s="15"/>
      <c r="B31" s="12"/>
      <c r="C31" s="13"/>
      <c r="D31" s="13"/>
      <c r="E31" s="13"/>
      <c r="F31" s="14"/>
      <c r="H31" s="8"/>
      <c r="K31" s="7"/>
    </row>
    <row r="32" spans="1:11" ht="15">
      <c r="A32" s="11" t="s">
        <v>29</v>
      </c>
      <c r="B32" s="12"/>
      <c r="C32" s="13"/>
      <c r="D32" s="13"/>
      <c r="E32" s="13"/>
      <c r="F32" s="14"/>
      <c r="H32" s="8"/>
      <c r="K32" s="7"/>
    </row>
    <row r="33" spans="1:11" ht="15">
      <c r="A33" s="15" t="s">
        <v>30</v>
      </c>
      <c r="B33" s="12"/>
      <c r="C33" s="13"/>
      <c r="D33" s="13"/>
      <c r="E33" s="13"/>
      <c r="F33" s="14"/>
      <c r="H33" s="8"/>
      <c r="K33" s="7"/>
    </row>
    <row r="34" spans="1:11" ht="15">
      <c r="A34" s="16" t="s">
        <v>31</v>
      </c>
      <c r="B34" s="12">
        <v>547908299.8</v>
      </c>
      <c r="C34" s="13">
        <v>148038645.8</v>
      </c>
      <c r="D34" s="13">
        <v>116074053.2</v>
      </c>
      <c r="E34" s="13">
        <v>812020998.8</v>
      </c>
      <c r="F34" s="14">
        <v>797964805.5999999</v>
      </c>
      <c r="H34" s="8"/>
      <c r="K34" s="7"/>
    </row>
    <row r="35" spans="1:11" ht="15">
      <c r="A35" s="16" t="s">
        <v>32</v>
      </c>
      <c r="B35" s="12">
        <v>5482912</v>
      </c>
      <c r="C35" s="13">
        <v>474329</v>
      </c>
      <c r="D35" s="13">
        <v>470841241</v>
      </c>
      <c r="E35" s="13">
        <v>476798482</v>
      </c>
      <c r="F35" s="14">
        <v>478536508</v>
      </c>
      <c r="H35" s="8"/>
      <c r="K35" s="7"/>
    </row>
    <row r="36" spans="1:11" ht="15">
      <c r="A36" s="16" t="s">
        <v>33</v>
      </c>
      <c r="B36" s="12">
        <v>984990</v>
      </c>
      <c r="C36" s="13">
        <v>54629246</v>
      </c>
      <c r="D36" s="13">
        <v>43401503.7</v>
      </c>
      <c r="E36" s="13">
        <v>99015739.7</v>
      </c>
      <c r="F36" s="14">
        <v>97628000</v>
      </c>
      <c r="H36" s="8"/>
      <c r="K36" s="7"/>
    </row>
    <row r="37" spans="1:11" ht="15">
      <c r="A37" s="16" t="s">
        <v>34</v>
      </c>
      <c r="B37" s="12">
        <v>136618692</v>
      </c>
      <c r="C37" s="13">
        <v>6156512</v>
      </c>
      <c r="D37" s="13">
        <v>6306036</v>
      </c>
      <c r="E37" s="13">
        <v>149081240</v>
      </c>
      <c r="F37" s="14">
        <v>142221161</v>
      </c>
      <c r="H37" s="8"/>
      <c r="K37" s="7"/>
    </row>
    <row r="38" spans="1:11" ht="15">
      <c r="A38" s="16" t="s">
        <v>35</v>
      </c>
      <c r="B38" s="12">
        <v>53940820</v>
      </c>
      <c r="C38" s="13">
        <v>44826709</v>
      </c>
      <c r="D38" s="13">
        <v>2538463</v>
      </c>
      <c r="E38" s="13">
        <v>101305992</v>
      </c>
      <c r="F38" s="14">
        <v>99605414</v>
      </c>
      <c r="H38" s="8"/>
      <c r="K38" s="7"/>
    </row>
    <row r="39" spans="1:12" ht="15">
      <c r="A39" s="16" t="s">
        <v>36</v>
      </c>
      <c r="B39" s="12">
        <v>120015387</v>
      </c>
      <c r="C39" s="13">
        <v>35486088</v>
      </c>
      <c r="D39" s="13">
        <v>2575796</v>
      </c>
      <c r="E39" s="13">
        <v>158077271</v>
      </c>
      <c r="F39" s="14">
        <v>149771529</v>
      </c>
      <c r="H39" s="8"/>
      <c r="K39" s="7"/>
      <c r="L39" s="6"/>
    </row>
    <row r="40" spans="1:11" ht="15">
      <c r="A40" s="16" t="s">
        <v>37</v>
      </c>
      <c r="B40" s="12">
        <v>99088186</v>
      </c>
      <c r="C40" s="13">
        <v>16159220</v>
      </c>
      <c r="D40" s="13">
        <v>464278</v>
      </c>
      <c r="E40" s="13">
        <v>115711684</v>
      </c>
      <c r="F40" s="14">
        <v>103509942</v>
      </c>
      <c r="H40" s="8"/>
      <c r="K40" s="7"/>
    </row>
    <row r="41" spans="1:11" ht="15">
      <c r="A41" s="16" t="s">
        <v>38</v>
      </c>
      <c r="B41" s="12">
        <v>46901675</v>
      </c>
      <c r="C41" s="13">
        <v>9945563</v>
      </c>
      <c r="D41" s="13">
        <v>104193664</v>
      </c>
      <c r="E41" s="13">
        <v>161040902</v>
      </c>
      <c r="F41" s="14">
        <v>146462255</v>
      </c>
      <c r="H41" s="8"/>
      <c r="K41" s="7"/>
    </row>
    <row r="42" spans="1:11" ht="15">
      <c r="A42" s="15" t="s">
        <v>39</v>
      </c>
      <c r="B42" s="12">
        <v>0</v>
      </c>
      <c r="C42" s="13">
        <v>180714580.8221</v>
      </c>
      <c r="D42" s="13">
        <v>10762816</v>
      </c>
      <c r="E42" s="13">
        <v>191477396.8221</v>
      </c>
      <c r="F42" s="14">
        <v>189772510</v>
      </c>
      <c r="H42" s="8"/>
      <c r="K42" s="7"/>
    </row>
    <row r="43" spans="1:11" ht="15">
      <c r="A43" s="15" t="s">
        <v>23</v>
      </c>
      <c r="B43" s="12">
        <v>0</v>
      </c>
      <c r="C43" s="13">
        <v>403546562.85767657</v>
      </c>
      <c r="D43" s="13">
        <v>232537</v>
      </c>
      <c r="E43" s="13">
        <v>403779099.85767657</v>
      </c>
      <c r="F43" s="14">
        <v>383530166.2532563</v>
      </c>
      <c r="H43" s="8"/>
      <c r="K43" s="7"/>
    </row>
    <row r="44" spans="1:11" ht="15.75" thickBot="1">
      <c r="A44" s="33" t="s">
        <v>40</v>
      </c>
      <c r="B44" s="12">
        <v>0</v>
      </c>
      <c r="C44" s="13">
        <v>714775</v>
      </c>
      <c r="D44" s="13">
        <v>9662</v>
      </c>
      <c r="E44" s="13">
        <v>724437</v>
      </c>
      <c r="F44" s="14">
        <v>623250.5454545454</v>
      </c>
      <c r="H44" s="8"/>
      <c r="K44" s="7"/>
    </row>
    <row r="45" spans="1:12" s="3" customFormat="1" ht="16.5" thickTop="1">
      <c r="A45" s="28" t="s">
        <v>41</v>
      </c>
      <c r="B45" s="29">
        <v>1010940961.8</v>
      </c>
      <c r="C45" s="31">
        <v>900692231.4797766</v>
      </c>
      <c r="D45" s="31">
        <v>757400049.9000001</v>
      </c>
      <c r="E45" s="31">
        <v>2669033243.1797767</v>
      </c>
      <c r="F45" s="32">
        <v>2589625541.3987107</v>
      </c>
      <c r="G45" s="4"/>
      <c r="H45" s="8"/>
      <c r="I45" s="2"/>
      <c r="J45" s="2"/>
      <c r="K45" s="7"/>
      <c r="L45" s="2"/>
    </row>
    <row r="46" spans="1:11" ht="6.75" customHeight="1">
      <c r="A46" s="15"/>
      <c r="B46" s="12"/>
      <c r="C46" s="13"/>
      <c r="D46" s="13"/>
      <c r="E46" s="13"/>
      <c r="F46" s="14"/>
      <c r="H46" s="7"/>
      <c r="K46" s="7"/>
    </row>
    <row r="47" spans="1:11" ht="15">
      <c r="A47" s="11" t="s">
        <v>42</v>
      </c>
      <c r="B47" s="12"/>
      <c r="C47" s="13"/>
      <c r="D47" s="13"/>
      <c r="E47" s="13"/>
      <c r="F47" s="14"/>
      <c r="H47" s="7"/>
      <c r="K47" s="7"/>
    </row>
    <row r="48" spans="1:11" ht="15">
      <c r="A48" s="15" t="s">
        <v>43</v>
      </c>
      <c r="B48" s="12"/>
      <c r="C48" s="13"/>
      <c r="D48" s="13"/>
      <c r="E48" s="13"/>
      <c r="F48" s="14"/>
      <c r="H48" s="7"/>
      <c r="K48" s="7"/>
    </row>
    <row r="49" spans="1:11" ht="15">
      <c r="A49" s="16" t="s">
        <v>44</v>
      </c>
      <c r="B49" s="12">
        <v>6895172.5</v>
      </c>
      <c r="C49" s="13">
        <v>81246574</v>
      </c>
      <c r="D49" s="13">
        <v>34808</v>
      </c>
      <c r="E49" s="13">
        <v>88176554.5</v>
      </c>
      <c r="F49" s="14">
        <v>81182427.5</v>
      </c>
      <c r="H49" s="7"/>
      <c r="K49" s="7"/>
    </row>
    <row r="50" spans="1:11" ht="15">
      <c r="A50" s="16" t="s">
        <v>45</v>
      </c>
      <c r="B50" s="12">
        <v>0</v>
      </c>
      <c r="C50" s="13">
        <v>0</v>
      </c>
      <c r="D50" s="13">
        <v>0</v>
      </c>
      <c r="E50" s="13">
        <v>0</v>
      </c>
      <c r="F50" s="14">
        <v>0</v>
      </c>
      <c r="H50" s="7"/>
      <c r="K50" s="7"/>
    </row>
    <row r="51" spans="1:11" ht="15">
      <c r="A51" s="17" t="s">
        <v>46</v>
      </c>
      <c r="B51" s="12">
        <v>20745179</v>
      </c>
      <c r="C51" s="34">
        <v>-21065670</v>
      </c>
      <c r="D51" s="13">
        <v>0</v>
      </c>
      <c r="E51" s="13">
        <v>-320491</v>
      </c>
      <c r="F51" s="14">
        <v>0</v>
      </c>
      <c r="H51" s="7"/>
      <c r="K51" s="7"/>
    </row>
    <row r="52" spans="1:11" ht="15">
      <c r="A52" s="35" t="s">
        <v>47</v>
      </c>
      <c r="B52" s="36">
        <v>27640351.5</v>
      </c>
      <c r="C52" s="34">
        <v>60180904</v>
      </c>
      <c r="D52" s="37">
        <v>34808</v>
      </c>
      <c r="E52" s="37">
        <v>87856063.5</v>
      </c>
      <c r="F52" s="38">
        <v>81182427.5</v>
      </c>
      <c r="H52" s="7"/>
      <c r="K52" s="7"/>
    </row>
    <row r="53" spans="1:11" ht="15">
      <c r="A53" s="15"/>
      <c r="B53" s="12"/>
      <c r="C53" s="13"/>
      <c r="D53" s="13"/>
      <c r="E53" s="13"/>
      <c r="F53" s="14"/>
      <c r="H53" s="7"/>
      <c r="K53" s="7"/>
    </row>
    <row r="54" spans="1:11" ht="15">
      <c r="A54" s="15" t="s">
        <v>48</v>
      </c>
      <c r="B54" s="12"/>
      <c r="C54" s="13"/>
      <c r="D54" s="13"/>
      <c r="E54" s="13"/>
      <c r="F54" s="14"/>
      <c r="H54" s="7"/>
      <c r="K54" s="7"/>
    </row>
    <row r="55" spans="1:11" ht="15">
      <c r="A55" s="16" t="s">
        <v>49</v>
      </c>
      <c r="B55" s="12">
        <v>0</v>
      </c>
      <c r="C55" s="13">
        <v>0</v>
      </c>
      <c r="D55" s="13">
        <v>0</v>
      </c>
      <c r="E55" s="13">
        <v>0</v>
      </c>
      <c r="F55" s="14">
        <v>0</v>
      </c>
      <c r="H55" s="7"/>
      <c r="K55" s="7"/>
    </row>
    <row r="56" spans="1:11" ht="15">
      <c r="A56" s="17" t="s">
        <v>40</v>
      </c>
      <c r="B56" s="39">
        <v>33316546.5</v>
      </c>
      <c r="C56" s="34">
        <v>12390863</v>
      </c>
      <c r="D56" s="34">
        <v>13067620</v>
      </c>
      <c r="E56" s="40">
        <v>58775029.5</v>
      </c>
      <c r="F56" s="14">
        <v>98709653.5</v>
      </c>
      <c r="H56" s="7"/>
      <c r="K56" s="7"/>
    </row>
    <row r="57" spans="1:11" ht="15.75" thickBot="1">
      <c r="A57" s="41" t="s">
        <v>50</v>
      </c>
      <c r="B57" s="42">
        <v>33316546.5</v>
      </c>
      <c r="C57" s="26">
        <v>12390863</v>
      </c>
      <c r="D57" s="26">
        <v>13067620</v>
      </c>
      <c r="E57" s="26">
        <v>58775029.5</v>
      </c>
      <c r="F57" s="43">
        <v>98709653.5</v>
      </c>
      <c r="H57" s="7"/>
      <c r="K57" s="7"/>
    </row>
    <row r="58" spans="1:12" s="3" customFormat="1" ht="16.5" thickTop="1">
      <c r="A58" s="55" t="s">
        <v>51</v>
      </c>
      <c r="B58" s="56">
        <v>1071897857.8</v>
      </c>
      <c r="C58" s="30">
        <v>973263998.4797766</v>
      </c>
      <c r="D58" s="30">
        <v>770502477.9000001</v>
      </c>
      <c r="E58" s="30">
        <v>2815664334.6797767</v>
      </c>
      <c r="F58" s="57">
        <v>2769517623.3987107</v>
      </c>
      <c r="G58" s="4"/>
      <c r="H58" s="7"/>
      <c r="I58" s="2"/>
      <c r="J58" s="2"/>
      <c r="K58" s="7"/>
      <c r="L58" s="2"/>
    </row>
    <row r="59" spans="1:11" ht="6.75" customHeight="1">
      <c r="A59" s="15"/>
      <c r="B59" s="12"/>
      <c r="C59" s="13"/>
      <c r="D59" s="13"/>
      <c r="E59" s="13"/>
      <c r="F59" s="14"/>
      <c r="H59" s="7"/>
      <c r="K59" s="7"/>
    </row>
    <row r="60" spans="1:11" ht="18" customHeight="1" thickBot="1">
      <c r="A60" s="44" t="s">
        <v>52</v>
      </c>
      <c r="B60" s="45">
        <v>0.2360454797744751</v>
      </c>
      <c r="C60" s="46">
        <v>-0.005671024322509766</v>
      </c>
      <c r="D60" s="46">
        <v>0.2663118839263916</v>
      </c>
      <c r="E60" s="47">
        <v>-0.0033135414123535156</v>
      </c>
      <c r="F60" s="48">
        <v>0</v>
      </c>
      <c r="H60" s="7"/>
      <c r="K60" s="7"/>
    </row>
    <row r="62" spans="1:7" ht="15">
      <c r="A62" s="49"/>
      <c r="G62" s="2"/>
    </row>
    <row r="63" spans="1:7" ht="15">
      <c r="A63" s="51"/>
      <c r="G63" s="2"/>
    </row>
    <row r="64" spans="1:7" ht="15">
      <c r="A64" s="52"/>
      <c r="G64" s="2"/>
    </row>
    <row r="65" spans="1:7" ht="15">
      <c r="A65" s="52"/>
      <c r="G65" s="2"/>
    </row>
    <row r="66" spans="1:7" ht="15">
      <c r="A66" s="52"/>
      <c r="G66" s="2"/>
    </row>
    <row r="67" spans="1:7" ht="15">
      <c r="A67" s="52"/>
      <c r="G67" s="2"/>
    </row>
    <row r="68" spans="1:7" ht="15">
      <c r="A68" s="52"/>
      <c r="G68" s="2"/>
    </row>
  </sheetData>
  <sheetProtection/>
  <mergeCells count="3">
    <mergeCell ref="A1:F1"/>
    <mergeCell ref="A2:F2"/>
    <mergeCell ref="A3:F3"/>
  </mergeCells>
  <printOptions horizontalCentered="1"/>
  <pageMargins left="0.75" right="0.75" top="0.75" bottom="0.75" header="0.5" footer="0.5"/>
  <pageSetup fitToHeight="1" fitToWidth="1" horizontalDpi="600" verticalDpi="600" orientation="portrait" scale="73" r:id="rId1"/>
</worksheet>
</file>

<file path=xl/worksheets/sheet2.xml><?xml version="1.0" encoding="utf-8"?>
<worksheet xmlns="http://schemas.openxmlformats.org/spreadsheetml/2006/main" xmlns:r="http://schemas.openxmlformats.org/officeDocument/2006/relationships">
  <sheetPr>
    <pageSetUpPr fitToPage="1"/>
  </sheetPr>
  <dimension ref="A1:I70"/>
  <sheetViews>
    <sheetView showGridLines="0" zoomScalePageLayoutView="0" workbookViewId="0" topLeftCell="A1">
      <selection activeCell="G8" sqref="G8"/>
    </sheetView>
  </sheetViews>
  <sheetFormatPr defaultColWidth="9.140625" defaultRowHeight="12.75"/>
  <cols>
    <col min="1" max="1" width="44.7109375" style="140" customWidth="1"/>
    <col min="2" max="6" width="15.7109375" style="141" customWidth="1"/>
    <col min="7" max="7" width="15.57421875" style="71" customWidth="1"/>
    <col min="8" max="8" width="11.57421875" style="8" customWidth="1"/>
    <col min="9" max="9" width="14.57421875" style="71" customWidth="1"/>
    <col min="10" max="10" width="14.8515625" style="71" bestFit="1" customWidth="1"/>
    <col min="11" max="16384" width="9.140625" style="71" customWidth="1"/>
  </cols>
  <sheetData>
    <row r="1" spans="1:6" ht="15.75">
      <c r="A1" s="70" t="s">
        <v>57</v>
      </c>
      <c r="B1" s="128"/>
      <c r="C1" s="128"/>
      <c r="D1" s="128"/>
      <c r="E1" s="128"/>
      <c r="F1" s="128"/>
    </row>
    <row r="2" spans="1:6" ht="15.75">
      <c r="A2" s="70" t="s">
        <v>0</v>
      </c>
      <c r="B2" s="128"/>
      <c r="C2" s="128"/>
      <c r="D2" s="128"/>
      <c r="E2" s="128"/>
      <c r="F2" s="128"/>
    </row>
    <row r="3" spans="1:6" ht="15">
      <c r="A3" s="72" t="s">
        <v>66</v>
      </c>
      <c r="B3" s="128"/>
      <c r="C3" s="128"/>
      <c r="D3" s="128"/>
      <c r="E3" s="128"/>
      <c r="F3" s="128"/>
    </row>
    <row r="4" spans="1:6" ht="15.75" customHeight="1" thickBot="1">
      <c r="A4" s="129"/>
      <c r="B4" s="129"/>
      <c r="C4" s="129"/>
      <c r="D4" s="129"/>
      <c r="E4" s="129"/>
      <c r="F4" s="129"/>
    </row>
    <row r="5" spans="1:8" s="75" customFormat="1" ht="42.75" customHeight="1" thickBot="1">
      <c r="A5" s="147" t="s">
        <v>1</v>
      </c>
      <c r="B5" s="148" t="s">
        <v>2</v>
      </c>
      <c r="C5" s="149" t="s">
        <v>3</v>
      </c>
      <c r="D5" s="149" t="s">
        <v>4</v>
      </c>
      <c r="E5" s="149" t="s">
        <v>5</v>
      </c>
      <c r="F5" s="150" t="s">
        <v>56</v>
      </c>
      <c r="G5" s="74"/>
      <c r="H5" s="130"/>
    </row>
    <row r="6" spans="1:6" ht="15">
      <c r="A6" s="76" t="s">
        <v>6</v>
      </c>
      <c r="B6" s="77"/>
      <c r="C6" s="78"/>
      <c r="D6" s="78"/>
      <c r="E6" s="78"/>
      <c r="F6" s="79"/>
    </row>
    <row r="7" spans="1:6" ht="15">
      <c r="A7" s="80" t="s">
        <v>7</v>
      </c>
      <c r="B7" s="77"/>
      <c r="C7" s="78"/>
      <c r="D7" s="78"/>
      <c r="E7" s="78"/>
      <c r="F7" s="79"/>
    </row>
    <row r="8" spans="1:6" ht="15">
      <c r="A8" s="81" t="s">
        <v>8</v>
      </c>
      <c r="B8" s="82">
        <v>28146584</v>
      </c>
      <c r="C8" s="78">
        <v>0</v>
      </c>
      <c r="D8" s="78">
        <v>0</v>
      </c>
      <c r="E8" s="78">
        <f aca="true" t="shared" si="0" ref="E8:E30">+B8+C8+D8</f>
        <v>28146584</v>
      </c>
      <c r="F8" s="79">
        <v>27321478</v>
      </c>
    </row>
    <row r="9" spans="1:6" ht="15">
      <c r="A9" s="81" t="s">
        <v>9</v>
      </c>
      <c r="B9" s="82">
        <v>177819273</v>
      </c>
      <c r="C9" s="78">
        <v>0</v>
      </c>
      <c r="D9" s="78">
        <v>0</v>
      </c>
      <c r="E9" s="78">
        <f t="shared" si="0"/>
        <v>177819273</v>
      </c>
      <c r="F9" s="79">
        <v>163824410</v>
      </c>
    </row>
    <row r="10" spans="1:6" ht="15">
      <c r="A10" s="81" t="s">
        <v>10</v>
      </c>
      <c r="B10" s="82">
        <v>273324258</v>
      </c>
      <c r="C10" s="78">
        <v>0</v>
      </c>
      <c r="D10" s="78">
        <v>0</v>
      </c>
      <c r="E10" s="78">
        <f t="shared" si="0"/>
        <v>273324258</v>
      </c>
      <c r="F10" s="79">
        <v>259076426</v>
      </c>
    </row>
    <row r="11" spans="1:6" ht="15">
      <c r="A11" s="81" t="s">
        <v>11</v>
      </c>
      <c r="B11" s="82">
        <v>0</v>
      </c>
      <c r="C11" s="78">
        <v>20808434</v>
      </c>
      <c r="D11" s="78">
        <v>0</v>
      </c>
      <c r="E11" s="78">
        <f t="shared" si="0"/>
        <v>20808434</v>
      </c>
      <c r="F11" s="79">
        <v>19817556</v>
      </c>
    </row>
    <row r="12" spans="1:6" ht="15">
      <c r="A12" s="83" t="s">
        <v>12</v>
      </c>
      <c r="B12" s="84">
        <f>8490148+5928271</f>
        <v>14418419</v>
      </c>
      <c r="C12" s="85">
        <f>34810112+5084889</f>
        <v>39895001</v>
      </c>
      <c r="D12" s="85">
        <v>0</v>
      </c>
      <c r="E12" s="85">
        <f t="shared" si="0"/>
        <v>54313420</v>
      </c>
      <c r="F12" s="86">
        <v>52424369</v>
      </c>
    </row>
    <row r="13" spans="1:8" s="92" customFormat="1" ht="15.75">
      <c r="A13" s="87" t="s">
        <v>13</v>
      </c>
      <c r="B13" s="88">
        <f>SUM(B8:B12)</f>
        <v>493708534</v>
      </c>
      <c r="C13" s="90">
        <f>SUM(C8:C12)</f>
        <v>60703435</v>
      </c>
      <c r="D13" s="90">
        <f>SUM(D8:D12)</f>
        <v>0</v>
      </c>
      <c r="E13" s="90">
        <f t="shared" si="0"/>
        <v>554411969</v>
      </c>
      <c r="F13" s="91">
        <v>522464239</v>
      </c>
      <c r="G13" s="71"/>
      <c r="H13" s="8"/>
    </row>
    <row r="14" spans="1:6" ht="15">
      <c r="A14" s="80" t="s">
        <v>14</v>
      </c>
      <c r="B14" s="82">
        <v>0</v>
      </c>
      <c r="C14" s="78">
        <v>0</v>
      </c>
      <c r="D14" s="78">
        <v>2185636</v>
      </c>
      <c r="E14" s="78">
        <f t="shared" si="0"/>
        <v>2185636</v>
      </c>
      <c r="F14" s="79">
        <v>2148045</v>
      </c>
    </row>
    <row r="15" spans="1:6" ht="15">
      <c r="A15" s="80" t="s">
        <v>15</v>
      </c>
      <c r="B15" s="82"/>
      <c r="C15" s="78"/>
      <c r="D15" s="78"/>
      <c r="E15" s="78"/>
      <c r="F15" s="79"/>
    </row>
    <row r="16" spans="1:6" ht="15">
      <c r="A16" s="81" t="s">
        <v>16</v>
      </c>
      <c r="B16" s="82">
        <v>0</v>
      </c>
      <c r="C16" s="78">
        <v>0</v>
      </c>
      <c r="D16" s="78">
        <f>320287472+19383576-76481730</f>
        <v>263189318</v>
      </c>
      <c r="E16" s="78">
        <f t="shared" si="0"/>
        <v>263189318</v>
      </c>
      <c r="F16" s="79">
        <v>267795881</v>
      </c>
    </row>
    <row r="17" spans="1:6" ht="15">
      <c r="A17" s="93" t="s">
        <v>54</v>
      </c>
      <c r="B17" s="82">
        <v>0</v>
      </c>
      <c r="C17" s="78">
        <v>0</v>
      </c>
      <c r="D17" s="78">
        <v>0</v>
      </c>
      <c r="E17" s="78">
        <f t="shared" si="0"/>
        <v>0</v>
      </c>
      <c r="F17" s="131">
        <v>5060175</v>
      </c>
    </row>
    <row r="18" spans="1:6" ht="15">
      <c r="A18" s="81" t="s">
        <v>17</v>
      </c>
      <c r="B18" s="82">
        <v>0</v>
      </c>
      <c r="C18" s="78">
        <v>0</v>
      </c>
      <c r="D18" s="78">
        <v>9506260</v>
      </c>
      <c r="E18" s="78">
        <f t="shared" si="0"/>
        <v>9506260</v>
      </c>
      <c r="F18" s="79">
        <v>12143022</v>
      </c>
    </row>
    <row r="19" spans="1:6" ht="15">
      <c r="A19" s="81" t="s">
        <v>53</v>
      </c>
      <c r="B19" s="82">
        <v>0</v>
      </c>
      <c r="C19" s="78">
        <v>0</v>
      </c>
      <c r="D19" s="78">
        <v>0</v>
      </c>
      <c r="E19" s="78">
        <f t="shared" si="0"/>
        <v>0</v>
      </c>
      <c r="F19" s="79">
        <v>0</v>
      </c>
    </row>
    <row r="20" spans="1:6" ht="15">
      <c r="A20" s="83" t="s">
        <v>18</v>
      </c>
      <c r="B20" s="84">
        <v>27796551.690274402</v>
      </c>
      <c r="C20" s="85">
        <v>0</v>
      </c>
      <c r="D20" s="85">
        <v>0</v>
      </c>
      <c r="E20" s="85">
        <f t="shared" si="0"/>
        <v>27796551.690274402</v>
      </c>
      <c r="F20" s="132">
        <v>47037512</v>
      </c>
    </row>
    <row r="21" spans="1:8" s="92" customFormat="1" ht="15.75">
      <c r="A21" s="87" t="s">
        <v>19</v>
      </c>
      <c r="B21" s="96">
        <f>SUM(B14:B20)</f>
        <v>27796551.690274402</v>
      </c>
      <c r="C21" s="90">
        <f>SUM(C14:C20)</f>
        <v>0</v>
      </c>
      <c r="D21" s="90">
        <f>SUM(D14:D20)</f>
        <v>274881214</v>
      </c>
      <c r="E21" s="90">
        <f t="shared" si="0"/>
        <v>302677765.6902744</v>
      </c>
      <c r="F21" s="91">
        <v>334184635</v>
      </c>
      <c r="G21" s="71"/>
      <c r="H21" s="8"/>
    </row>
    <row r="22" spans="1:6" ht="15">
      <c r="A22" s="80" t="s">
        <v>20</v>
      </c>
      <c r="B22" s="77">
        <v>0</v>
      </c>
      <c r="C22" s="78">
        <v>0</v>
      </c>
      <c r="D22" s="78">
        <f>27883718+52971322</f>
        <v>80855040</v>
      </c>
      <c r="E22" s="78">
        <f t="shared" si="0"/>
        <v>80855040</v>
      </c>
      <c r="F22" s="79">
        <v>78805864</v>
      </c>
    </row>
    <row r="23" spans="1:6" ht="15">
      <c r="A23" s="80" t="s">
        <v>21</v>
      </c>
      <c r="B23" s="77">
        <v>0</v>
      </c>
      <c r="C23" s="78">
        <v>29250376</v>
      </c>
      <c r="D23" s="78">
        <v>0</v>
      </c>
      <c r="E23" s="94">
        <f t="shared" si="0"/>
        <v>29250376</v>
      </c>
      <c r="F23" s="95">
        <v>28834274</v>
      </c>
    </row>
    <row r="24" spans="1:6" ht="15">
      <c r="A24" s="80" t="s">
        <v>22</v>
      </c>
      <c r="B24" s="77">
        <v>0</v>
      </c>
      <c r="C24" s="78">
        <f>164031682-2000000</f>
        <v>162031682</v>
      </c>
      <c r="D24" s="78">
        <v>0</v>
      </c>
      <c r="E24" s="78">
        <f t="shared" si="0"/>
        <v>162031682</v>
      </c>
      <c r="F24" s="79">
        <v>148628817</v>
      </c>
    </row>
    <row r="25" spans="1:6" ht="15">
      <c r="A25" s="80" t="s">
        <v>23</v>
      </c>
      <c r="B25" s="77">
        <v>0</v>
      </c>
      <c r="C25" s="78">
        <v>0</v>
      </c>
      <c r="D25" s="78">
        <v>0</v>
      </c>
      <c r="E25" s="78">
        <f t="shared" si="0"/>
        <v>0</v>
      </c>
      <c r="F25" s="79">
        <v>0</v>
      </c>
    </row>
    <row r="26" spans="1:6" ht="15">
      <c r="A26" s="80" t="s">
        <v>24</v>
      </c>
      <c r="B26" s="77"/>
      <c r="C26" s="78"/>
      <c r="D26" s="78"/>
      <c r="E26" s="78"/>
      <c r="F26" s="79"/>
    </row>
    <row r="27" spans="1:9" ht="15">
      <c r="A27" s="81" t="s">
        <v>25</v>
      </c>
      <c r="B27" s="77">
        <v>53473449</v>
      </c>
      <c r="C27" s="78">
        <f>22979531+28750</f>
        <v>23008281</v>
      </c>
      <c r="D27" s="78">
        <v>0</v>
      </c>
      <c r="E27" s="78">
        <f t="shared" si="0"/>
        <v>76481730</v>
      </c>
      <c r="F27" s="79">
        <v>78418670</v>
      </c>
      <c r="I27" s="133"/>
    </row>
    <row r="28" spans="1:9" ht="15">
      <c r="A28" s="81" t="s">
        <v>26</v>
      </c>
      <c r="B28" s="77">
        <v>0</v>
      </c>
      <c r="C28" s="78">
        <v>0</v>
      </c>
      <c r="D28" s="78">
        <v>0</v>
      </c>
      <c r="E28" s="78">
        <f t="shared" si="0"/>
        <v>0</v>
      </c>
      <c r="F28" s="79">
        <v>0</v>
      </c>
      <c r="I28" s="133"/>
    </row>
    <row r="29" spans="1:9" ht="15.75" thickBot="1">
      <c r="A29" s="97" t="s">
        <v>27</v>
      </c>
      <c r="B29" s="98">
        <v>4656834</v>
      </c>
      <c r="C29" s="99">
        <v>9993847</v>
      </c>
      <c r="D29" s="78">
        <v>0</v>
      </c>
      <c r="E29" s="100">
        <f t="shared" si="0"/>
        <v>14650681</v>
      </c>
      <c r="F29" s="101">
        <v>14487461</v>
      </c>
      <c r="I29" s="133"/>
    </row>
    <row r="30" spans="1:9" s="92" customFormat="1" ht="16.5" thickTop="1">
      <c r="A30" s="102" t="s">
        <v>28</v>
      </c>
      <c r="B30" s="103">
        <f>+B29+B28+B27+B25+B24+B23+B22+B21+B13</f>
        <v>579635368.6902744</v>
      </c>
      <c r="C30" s="104">
        <f>+C29+C28+C27+C25+C24+C23+C22+C21+C13</f>
        <v>284987621</v>
      </c>
      <c r="D30" s="104">
        <f>+D29+D28+D27+D25+D24+D23+D22+D21+D13</f>
        <v>355736254</v>
      </c>
      <c r="E30" s="104">
        <f t="shared" si="0"/>
        <v>1220359243.6902742</v>
      </c>
      <c r="F30" s="105">
        <v>1205823960</v>
      </c>
      <c r="G30" s="71"/>
      <c r="H30" s="8"/>
      <c r="I30" s="133"/>
    </row>
    <row r="31" spans="1:9" ht="8.25" customHeight="1">
      <c r="A31" s="80"/>
      <c r="B31" s="77"/>
      <c r="C31" s="78"/>
      <c r="D31" s="78"/>
      <c r="E31" s="78"/>
      <c r="F31" s="79"/>
      <c r="I31" s="133"/>
    </row>
    <row r="32" spans="1:9" ht="15">
      <c r="A32" s="76" t="s">
        <v>29</v>
      </c>
      <c r="B32" s="77"/>
      <c r="C32" s="78"/>
      <c r="D32" s="78"/>
      <c r="E32" s="78"/>
      <c r="F32" s="79"/>
      <c r="I32" s="133"/>
    </row>
    <row r="33" spans="1:9" ht="15">
      <c r="A33" s="80" t="s">
        <v>30</v>
      </c>
      <c r="B33" s="77"/>
      <c r="C33" s="78"/>
      <c r="D33" s="78"/>
      <c r="E33" s="78"/>
      <c r="F33" s="79"/>
      <c r="I33" s="134"/>
    </row>
    <row r="34" spans="1:9" ht="15">
      <c r="A34" s="81" t="s">
        <v>31</v>
      </c>
      <c r="B34" s="77">
        <v>322968546</v>
      </c>
      <c r="C34" s="78">
        <v>32852548</v>
      </c>
      <c r="D34" s="78">
        <v>36905784</v>
      </c>
      <c r="E34" s="78">
        <f aca="true" t="shared" si="1" ref="E34:E45">+B34+C34+D34</f>
        <v>392726878</v>
      </c>
      <c r="F34" s="79">
        <v>384301892</v>
      </c>
      <c r="I34" s="135"/>
    </row>
    <row r="35" spans="1:9" ht="15">
      <c r="A35" s="81" t="s">
        <v>32</v>
      </c>
      <c r="B35" s="77">
        <v>4651488</v>
      </c>
      <c r="C35" s="78">
        <v>457875</v>
      </c>
      <c r="D35" s="78">
        <v>244317826</v>
      </c>
      <c r="E35" s="78">
        <f t="shared" si="1"/>
        <v>249427189</v>
      </c>
      <c r="F35" s="79">
        <v>250020061</v>
      </c>
      <c r="I35" s="135"/>
    </row>
    <row r="36" spans="1:9" ht="15">
      <c r="A36" s="81" t="s">
        <v>33</v>
      </c>
      <c r="B36" s="77">
        <v>804598</v>
      </c>
      <c r="C36" s="78">
        <v>2747251</v>
      </c>
      <c r="D36" s="78">
        <v>2616841</v>
      </c>
      <c r="E36" s="78">
        <f t="shared" si="1"/>
        <v>6168690</v>
      </c>
      <c r="F36" s="79">
        <v>6050688</v>
      </c>
      <c r="I36" s="135"/>
    </row>
    <row r="37" spans="1:9" ht="15">
      <c r="A37" s="81" t="s">
        <v>34</v>
      </c>
      <c r="B37" s="77">
        <v>80216753</v>
      </c>
      <c r="C37" s="78">
        <v>5265565</v>
      </c>
      <c r="D37" s="78">
        <v>3376570</v>
      </c>
      <c r="E37" s="78">
        <f t="shared" si="1"/>
        <v>88858888</v>
      </c>
      <c r="F37" s="95">
        <v>85076285</v>
      </c>
      <c r="I37" s="135"/>
    </row>
    <row r="38" spans="1:9" ht="15">
      <c r="A38" s="81" t="s">
        <v>35</v>
      </c>
      <c r="B38" s="77">
        <v>38488653</v>
      </c>
      <c r="C38" s="78">
        <v>40064083</v>
      </c>
      <c r="D38" s="78">
        <v>1688285</v>
      </c>
      <c r="E38" s="78">
        <f t="shared" si="1"/>
        <v>80241021</v>
      </c>
      <c r="F38" s="79">
        <v>78736352</v>
      </c>
      <c r="I38" s="135"/>
    </row>
    <row r="39" spans="1:9" ht="15">
      <c r="A39" s="81" t="s">
        <v>36</v>
      </c>
      <c r="B39" s="77">
        <v>36333756</v>
      </c>
      <c r="C39" s="78">
        <v>4006408</v>
      </c>
      <c r="D39" s="78">
        <v>886350</v>
      </c>
      <c r="E39" s="78">
        <f t="shared" si="1"/>
        <v>41226514</v>
      </c>
      <c r="F39" s="79">
        <v>38819947</v>
      </c>
      <c r="I39" s="135"/>
    </row>
    <row r="40" spans="1:9" ht="15">
      <c r="A40" s="81" t="s">
        <v>37</v>
      </c>
      <c r="B40" s="77">
        <v>64354231</v>
      </c>
      <c r="C40" s="78">
        <v>0</v>
      </c>
      <c r="D40" s="78">
        <v>464278</v>
      </c>
      <c r="E40" s="78">
        <f t="shared" si="1"/>
        <v>64818509</v>
      </c>
      <c r="F40" s="95">
        <v>56052600</v>
      </c>
      <c r="I40" s="135"/>
    </row>
    <row r="41" spans="1:9" ht="15">
      <c r="A41" s="81" t="s">
        <v>38</v>
      </c>
      <c r="B41" s="77">
        <v>31817344</v>
      </c>
      <c r="C41" s="78">
        <v>9157505</v>
      </c>
      <c r="D41" s="78">
        <v>44570719</v>
      </c>
      <c r="E41" s="78">
        <f t="shared" si="1"/>
        <v>85545568</v>
      </c>
      <c r="F41" s="79">
        <v>77976116</v>
      </c>
      <c r="I41" s="135"/>
    </row>
    <row r="42" spans="1:9" ht="15">
      <c r="A42" s="80" t="s">
        <v>39</v>
      </c>
      <c r="B42" s="77">
        <v>0</v>
      </c>
      <c r="C42" s="78">
        <f>134386281+6351116</f>
        <v>140737397</v>
      </c>
      <c r="D42" s="78">
        <v>10762816</v>
      </c>
      <c r="E42" s="94">
        <f t="shared" si="1"/>
        <v>151500213</v>
      </c>
      <c r="F42" s="79">
        <v>149374846</v>
      </c>
      <c r="I42" s="135"/>
    </row>
    <row r="43" spans="1:9" ht="15">
      <c r="A43" s="80" t="s">
        <v>23</v>
      </c>
      <c r="B43" s="77">
        <v>0</v>
      </c>
      <c r="C43" s="78">
        <v>0</v>
      </c>
      <c r="D43" s="78">
        <v>0</v>
      </c>
      <c r="E43" s="78">
        <f t="shared" si="1"/>
        <v>0</v>
      </c>
      <c r="F43" s="79">
        <v>0</v>
      </c>
      <c r="I43" s="133"/>
    </row>
    <row r="44" spans="1:9" ht="15.75" thickBot="1">
      <c r="A44" s="106" t="s">
        <v>40</v>
      </c>
      <c r="B44" s="98">
        <v>0</v>
      </c>
      <c r="C44" s="99">
        <v>0</v>
      </c>
      <c r="D44" s="99">
        <v>0</v>
      </c>
      <c r="E44" s="99">
        <f t="shared" si="1"/>
        <v>0</v>
      </c>
      <c r="F44" s="108">
        <v>0</v>
      </c>
      <c r="I44" s="133"/>
    </row>
    <row r="45" spans="1:8" s="92" customFormat="1" ht="16.5" thickTop="1">
      <c r="A45" s="102" t="s">
        <v>41</v>
      </c>
      <c r="B45" s="103">
        <f>SUM(B34:B44)</f>
        <v>579635369</v>
      </c>
      <c r="C45" s="104">
        <f>SUM(C34:C44)</f>
        <v>235288632</v>
      </c>
      <c r="D45" s="104">
        <f>SUM(D34:D44)</f>
        <v>345589469</v>
      </c>
      <c r="E45" s="104">
        <f t="shared" si="1"/>
        <v>1160513470</v>
      </c>
      <c r="F45" s="105">
        <v>1126408787</v>
      </c>
      <c r="G45" s="71"/>
      <c r="H45" s="8"/>
    </row>
    <row r="46" spans="1:6" ht="6.75" customHeight="1">
      <c r="A46" s="80"/>
      <c r="B46" s="77"/>
      <c r="C46" s="78"/>
      <c r="D46" s="78"/>
      <c r="E46" s="78"/>
      <c r="F46" s="79"/>
    </row>
    <row r="47" spans="1:6" ht="15">
      <c r="A47" s="76" t="s">
        <v>42</v>
      </c>
      <c r="B47" s="77"/>
      <c r="C47" s="78"/>
      <c r="D47" s="78"/>
      <c r="E47" s="78"/>
      <c r="F47" s="79"/>
    </row>
    <row r="48" spans="1:6" ht="15">
      <c r="A48" s="80" t="s">
        <v>43</v>
      </c>
      <c r="B48" s="77"/>
      <c r="C48" s="78"/>
      <c r="D48" s="78"/>
      <c r="E48" s="78"/>
      <c r="F48" s="79"/>
    </row>
    <row r="49" spans="1:6" ht="15">
      <c r="A49" s="81" t="s">
        <v>44</v>
      </c>
      <c r="B49" s="77">
        <v>0</v>
      </c>
      <c r="C49" s="78">
        <v>45873390</v>
      </c>
      <c r="D49" s="78">
        <v>0</v>
      </c>
      <c r="E49" s="78">
        <f>+B49+C49+D49</f>
        <v>45873390</v>
      </c>
      <c r="F49" s="79">
        <v>39721035</v>
      </c>
    </row>
    <row r="50" spans="1:6" ht="15">
      <c r="A50" s="81" t="s">
        <v>45</v>
      </c>
      <c r="B50" s="77">
        <v>0</v>
      </c>
      <c r="C50" s="78">
        <v>0</v>
      </c>
      <c r="D50" s="78">
        <v>0</v>
      </c>
      <c r="E50" s="78">
        <f>+B50+C50+D50</f>
        <v>0</v>
      </c>
      <c r="F50" s="79">
        <v>0</v>
      </c>
    </row>
    <row r="51" spans="1:6" ht="15">
      <c r="A51" s="83" t="s">
        <v>46</v>
      </c>
      <c r="B51" s="109">
        <v>0</v>
      </c>
      <c r="C51" s="85">
        <v>0</v>
      </c>
      <c r="D51" s="85">
        <v>0</v>
      </c>
      <c r="E51" s="85">
        <f>+B51+C51+D51</f>
        <v>0</v>
      </c>
      <c r="F51" s="86">
        <v>0</v>
      </c>
    </row>
    <row r="52" spans="1:6" ht="15">
      <c r="A52" s="110" t="s">
        <v>47</v>
      </c>
      <c r="B52" s="111">
        <f>SUM(B49:B51)</f>
        <v>0</v>
      </c>
      <c r="C52" s="112">
        <f>SUM(C49:C51)</f>
        <v>45873390</v>
      </c>
      <c r="D52" s="112">
        <f>SUM(D49:D51)</f>
        <v>0</v>
      </c>
      <c r="E52" s="112">
        <f>+B52+C52+D52</f>
        <v>45873390</v>
      </c>
      <c r="F52" s="113">
        <v>39721035</v>
      </c>
    </row>
    <row r="53" spans="1:6" ht="15">
      <c r="A53" s="80"/>
      <c r="B53" s="77"/>
      <c r="C53" s="78"/>
      <c r="D53" s="78"/>
      <c r="E53" s="78"/>
      <c r="F53" s="79"/>
    </row>
    <row r="54" spans="1:6" ht="15">
      <c r="A54" s="80" t="s">
        <v>48</v>
      </c>
      <c r="B54" s="77"/>
      <c r="C54" s="78"/>
      <c r="D54" s="78"/>
      <c r="E54" s="78"/>
      <c r="F54" s="79"/>
    </row>
    <row r="55" spans="1:6" ht="15">
      <c r="A55" s="81" t="s">
        <v>49</v>
      </c>
      <c r="B55" s="77">
        <v>0</v>
      </c>
      <c r="C55" s="78">
        <v>0</v>
      </c>
      <c r="D55" s="78">
        <v>0</v>
      </c>
      <c r="E55" s="78">
        <f>+B55+C55+D55</f>
        <v>0</v>
      </c>
      <c r="F55" s="79">
        <v>0</v>
      </c>
    </row>
    <row r="56" spans="1:6" ht="15">
      <c r="A56" s="83" t="s">
        <v>40</v>
      </c>
      <c r="B56" s="109">
        <v>0</v>
      </c>
      <c r="C56" s="85">
        <f>10147863-6351116+28852</f>
        <v>3825599</v>
      </c>
      <c r="D56" s="85">
        <v>10146785</v>
      </c>
      <c r="E56" s="85">
        <f>+B56+C56+D56</f>
        <v>13972384</v>
      </c>
      <c r="F56" s="86">
        <v>39694138</v>
      </c>
    </row>
    <row r="57" spans="1:6" ht="15.75" thickBot="1">
      <c r="A57" s="114" t="s">
        <v>50</v>
      </c>
      <c r="B57" s="115">
        <f>SUM(B55:B56)</f>
        <v>0</v>
      </c>
      <c r="C57" s="116">
        <f>SUM(C55:C56)</f>
        <v>3825599</v>
      </c>
      <c r="D57" s="116">
        <f>SUM(D55:D56)</f>
        <v>10146785</v>
      </c>
      <c r="E57" s="116">
        <f>+B57+C57+D57</f>
        <v>13972384</v>
      </c>
      <c r="F57" s="117">
        <v>39694138</v>
      </c>
    </row>
    <row r="58" spans="1:8" s="92" customFormat="1" ht="16.5" thickTop="1">
      <c r="A58" s="118" t="s">
        <v>51</v>
      </c>
      <c r="B58" s="119">
        <f>+B45+B52+B57</f>
        <v>579635369</v>
      </c>
      <c r="C58" s="120">
        <f>+C57+C52+C45</f>
        <v>284987621</v>
      </c>
      <c r="D58" s="120">
        <f>+D57+D52+D45</f>
        <v>355736254</v>
      </c>
      <c r="E58" s="120">
        <f>+B58+C58+D58</f>
        <v>1220359244</v>
      </c>
      <c r="F58" s="121">
        <v>1205823960</v>
      </c>
      <c r="G58" s="71"/>
      <c r="H58" s="8"/>
    </row>
    <row r="59" spans="1:6" ht="6.75" customHeight="1">
      <c r="A59" s="80"/>
      <c r="B59" s="77"/>
      <c r="C59" s="78"/>
      <c r="D59" s="78"/>
      <c r="E59" s="78"/>
      <c r="F59" s="79"/>
    </row>
    <row r="60" spans="1:6" ht="18" customHeight="1" thickBot="1">
      <c r="A60" s="122" t="s">
        <v>52</v>
      </c>
      <c r="B60" s="136">
        <f>+B30-B58</f>
        <v>-0.30972564220428467</v>
      </c>
      <c r="C60" s="137">
        <f>+C30-C58</f>
        <v>0</v>
      </c>
      <c r="D60" s="137">
        <f>+D30-D58</f>
        <v>0</v>
      </c>
      <c r="E60" s="138">
        <f>+E30-E58</f>
        <v>-0.3097257614135742</v>
      </c>
      <c r="F60" s="139">
        <v>0</v>
      </c>
    </row>
    <row r="61" ht="12.75" customHeight="1"/>
    <row r="62" spans="1:6" ht="118.5" customHeight="1">
      <c r="A62" s="157" t="s">
        <v>67</v>
      </c>
      <c r="B62" s="157"/>
      <c r="C62" s="157"/>
      <c r="D62" s="157"/>
      <c r="E62" s="157"/>
      <c r="F62" s="157"/>
    </row>
    <row r="63" spans="1:6" ht="15">
      <c r="A63" s="146"/>
      <c r="B63" s="146"/>
      <c r="C63" s="146"/>
      <c r="D63" s="146"/>
      <c r="E63" s="146"/>
      <c r="F63" s="146"/>
    </row>
    <row r="64" spans="1:6" ht="15">
      <c r="A64" s="146"/>
      <c r="B64" s="146"/>
      <c r="C64" s="146"/>
      <c r="D64" s="146"/>
      <c r="E64" s="146"/>
      <c r="F64" s="146"/>
    </row>
    <row r="65" spans="1:6" ht="15">
      <c r="A65" s="146"/>
      <c r="B65" s="146"/>
      <c r="C65" s="146"/>
      <c r="D65" s="146"/>
      <c r="E65" s="146"/>
      <c r="F65" s="146"/>
    </row>
    <row r="66" spans="1:6" ht="15">
      <c r="A66" s="146"/>
      <c r="B66" s="146"/>
      <c r="C66" s="146"/>
      <c r="D66" s="146"/>
      <c r="E66" s="146"/>
      <c r="F66" s="146"/>
    </row>
    <row r="67" spans="1:6" ht="15">
      <c r="A67" s="146"/>
      <c r="B67" s="146"/>
      <c r="C67" s="146"/>
      <c r="D67" s="146"/>
      <c r="E67" s="146"/>
      <c r="F67" s="146"/>
    </row>
    <row r="68" spans="1:6" ht="15">
      <c r="A68" s="146"/>
      <c r="B68" s="146"/>
      <c r="C68" s="146"/>
      <c r="D68" s="146"/>
      <c r="E68" s="146"/>
      <c r="F68" s="146"/>
    </row>
    <row r="69" spans="1:6" ht="15">
      <c r="A69" s="146"/>
      <c r="B69" s="146"/>
      <c r="C69" s="146"/>
      <c r="D69" s="146"/>
      <c r="E69" s="146"/>
      <c r="F69" s="146"/>
    </row>
    <row r="70" spans="1:6" ht="15">
      <c r="A70" s="146"/>
      <c r="B70" s="146"/>
      <c r="C70" s="146"/>
      <c r="D70" s="146"/>
      <c r="E70" s="146"/>
      <c r="F70" s="146"/>
    </row>
  </sheetData>
  <sheetProtection/>
  <mergeCells count="1">
    <mergeCell ref="A62:F62"/>
  </mergeCells>
  <printOptions horizontalCentered="1"/>
  <pageMargins left="0.75" right="0.75" top="0.75" bottom="0.5" header="0.5" footer="0.38"/>
  <pageSetup fitToHeight="1" fitToWidth="1"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pageSetUpPr fitToPage="1"/>
  </sheetPr>
  <dimension ref="A1:H63"/>
  <sheetViews>
    <sheetView showGridLines="0" zoomScalePageLayoutView="0" workbookViewId="0" topLeftCell="A1">
      <selection activeCell="H7" sqref="H7"/>
    </sheetView>
  </sheetViews>
  <sheetFormatPr defaultColWidth="17.00390625" defaultRowHeight="12.75"/>
  <cols>
    <col min="1" max="1" width="44.7109375" style="71" customWidth="1"/>
    <col min="2" max="6" width="15.7109375" style="127" customWidth="1"/>
    <col min="7" max="7" width="14.57421875" style="71" customWidth="1"/>
    <col min="8" max="8" width="12.57421875" style="71" customWidth="1"/>
    <col min="9" max="9" width="9.140625" style="71" customWidth="1"/>
    <col min="10" max="10" width="14.8515625" style="71" bestFit="1" customWidth="1"/>
    <col min="11" max="254" width="9.140625" style="71" customWidth="1"/>
    <col min="255" max="255" width="51.57421875" style="71" customWidth="1"/>
    <col min="256" max="16384" width="17.00390625" style="71" customWidth="1"/>
  </cols>
  <sheetData>
    <row r="1" spans="1:6" ht="15.75">
      <c r="A1" s="70" t="s">
        <v>57</v>
      </c>
      <c r="B1" s="70"/>
      <c r="C1" s="70"/>
      <c r="D1" s="70"/>
      <c r="E1" s="70"/>
      <c r="F1" s="70"/>
    </row>
    <row r="2" spans="1:6" ht="15.75">
      <c r="A2" s="70" t="s">
        <v>0</v>
      </c>
      <c r="B2" s="70"/>
      <c r="C2" s="70"/>
      <c r="D2" s="70"/>
      <c r="E2" s="70"/>
      <c r="F2" s="70"/>
    </row>
    <row r="3" spans="1:6" ht="15.75">
      <c r="A3" s="72" t="s">
        <v>63</v>
      </c>
      <c r="B3" s="72"/>
      <c r="C3" s="70"/>
      <c r="D3" s="70"/>
      <c r="E3" s="70"/>
      <c r="F3" s="70"/>
    </row>
    <row r="4" spans="1:6" ht="15.75" customHeight="1" thickBot="1">
      <c r="A4" s="73"/>
      <c r="B4" s="73"/>
      <c r="C4" s="73"/>
      <c r="D4" s="73"/>
      <c r="E4" s="73"/>
      <c r="F4" s="73"/>
    </row>
    <row r="5" spans="1:8" s="75" customFormat="1" ht="42.75" customHeight="1" thickBot="1">
      <c r="A5" s="147" t="s">
        <v>1</v>
      </c>
      <c r="B5" s="148" t="s">
        <v>2</v>
      </c>
      <c r="C5" s="149" t="s">
        <v>3</v>
      </c>
      <c r="D5" s="149" t="s">
        <v>4</v>
      </c>
      <c r="E5" s="149" t="s">
        <v>5</v>
      </c>
      <c r="F5" s="150" t="s">
        <v>56</v>
      </c>
      <c r="G5" s="74"/>
      <c r="H5" s="74"/>
    </row>
    <row r="6" spans="1:6" ht="15">
      <c r="A6" s="76" t="s">
        <v>6</v>
      </c>
      <c r="B6" s="77"/>
      <c r="C6" s="78"/>
      <c r="D6" s="78"/>
      <c r="E6" s="78"/>
      <c r="F6" s="79"/>
    </row>
    <row r="7" spans="1:6" ht="15">
      <c r="A7" s="80" t="s">
        <v>7</v>
      </c>
      <c r="B7" s="77"/>
      <c r="C7" s="78"/>
      <c r="D7" s="78"/>
      <c r="E7" s="78"/>
      <c r="F7" s="79"/>
    </row>
    <row r="8" spans="1:8" ht="15">
      <c r="A8" s="81" t="s">
        <v>8</v>
      </c>
      <c r="B8" s="82">
        <v>11343965</v>
      </c>
      <c r="C8" s="78">
        <v>0</v>
      </c>
      <c r="D8" s="78">
        <v>0</v>
      </c>
      <c r="E8" s="78">
        <f aca="true" t="shared" si="0" ref="E8:E30">+B8+C8+D8</f>
        <v>11343965</v>
      </c>
      <c r="F8" s="79">
        <v>10567714</v>
      </c>
      <c r="H8" s="8"/>
    </row>
    <row r="9" spans="1:8" ht="15">
      <c r="A9" s="81" t="s">
        <v>9</v>
      </c>
      <c r="B9" s="82">
        <v>53546241</v>
      </c>
      <c r="C9" s="78">
        <v>0</v>
      </c>
      <c r="D9" s="78">
        <v>0</v>
      </c>
      <c r="E9" s="78">
        <f t="shared" si="0"/>
        <v>53546241</v>
      </c>
      <c r="F9" s="79">
        <f>48815522+300000</f>
        <v>49115522</v>
      </c>
      <c r="H9" s="8"/>
    </row>
    <row r="10" spans="1:8" ht="15">
      <c r="A10" s="81" t="s">
        <v>10</v>
      </c>
      <c r="B10" s="82">
        <v>11936621</v>
      </c>
      <c r="C10" s="78">
        <v>0</v>
      </c>
      <c r="D10" s="78">
        <v>0</v>
      </c>
      <c r="E10" s="78">
        <f t="shared" si="0"/>
        <v>11936621</v>
      </c>
      <c r="F10" s="79">
        <f>9023666+800000</f>
        <v>9823666</v>
      </c>
      <c r="H10" s="8"/>
    </row>
    <row r="11" spans="1:8" ht="15">
      <c r="A11" s="81" t="s">
        <v>11</v>
      </c>
      <c r="B11" s="82">
        <v>0</v>
      </c>
      <c r="C11" s="78">
        <v>3997759</v>
      </c>
      <c r="D11" s="78">
        <v>0</v>
      </c>
      <c r="E11" s="78">
        <f t="shared" si="0"/>
        <v>3997759</v>
      </c>
      <c r="F11" s="79">
        <v>3881651</v>
      </c>
      <c r="H11" s="8"/>
    </row>
    <row r="12" spans="1:8" ht="15">
      <c r="A12" s="83" t="s">
        <v>12</v>
      </c>
      <c r="B12" s="84">
        <v>3060519</v>
      </c>
      <c r="C12" s="85">
        <v>7941791</v>
      </c>
      <c r="D12" s="78">
        <v>0</v>
      </c>
      <c r="E12" s="85">
        <f t="shared" si="0"/>
        <v>11002310</v>
      </c>
      <c r="F12" s="86">
        <v>10844325</v>
      </c>
      <c r="H12" s="8"/>
    </row>
    <row r="13" spans="1:8" s="92" customFormat="1" ht="15.75">
      <c r="A13" s="87" t="s">
        <v>13</v>
      </c>
      <c r="B13" s="88">
        <f>SUM(B8:B12)</f>
        <v>79887346</v>
      </c>
      <c r="C13" s="89">
        <f>SUM(C8:C12)</f>
        <v>11939550</v>
      </c>
      <c r="D13" s="90">
        <f>SUM(D8:D12)</f>
        <v>0</v>
      </c>
      <c r="E13" s="90">
        <f t="shared" si="0"/>
        <v>91826896</v>
      </c>
      <c r="F13" s="91">
        <f>SUM(F8:F12)</f>
        <v>84232878</v>
      </c>
      <c r="G13" s="71"/>
      <c r="H13" s="8"/>
    </row>
    <row r="14" spans="1:8" ht="15">
      <c r="A14" s="80" t="s">
        <v>14</v>
      </c>
      <c r="B14" s="82">
        <v>0</v>
      </c>
      <c r="C14" s="78">
        <v>0</v>
      </c>
      <c r="D14" s="78">
        <v>0</v>
      </c>
      <c r="E14" s="78">
        <f t="shared" si="0"/>
        <v>0</v>
      </c>
      <c r="F14" s="79">
        <v>0</v>
      </c>
      <c r="H14" s="8"/>
    </row>
    <row r="15" spans="1:8" ht="15">
      <c r="A15" s="80" t="s">
        <v>15</v>
      </c>
      <c r="B15" s="82"/>
      <c r="C15" s="78"/>
      <c r="D15" s="78"/>
      <c r="E15" s="78"/>
      <c r="F15" s="79"/>
      <c r="H15" s="8"/>
    </row>
    <row r="16" spans="1:8" ht="15">
      <c r="A16" s="81" t="s">
        <v>16</v>
      </c>
      <c r="B16" s="82">
        <v>0</v>
      </c>
      <c r="C16" s="78">
        <v>0</v>
      </c>
      <c r="D16" s="78">
        <f>20027007+586198</f>
        <v>20613205</v>
      </c>
      <c r="E16" s="78">
        <f t="shared" si="0"/>
        <v>20613205</v>
      </c>
      <c r="F16" s="79">
        <v>18291059</v>
      </c>
      <c r="H16" s="8"/>
    </row>
    <row r="17" spans="1:8" ht="15">
      <c r="A17" s="93" t="s">
        <v>54</v>
      </c>
      <c r="B17" s="82">
        <v>0</v>
      </c>
      <c r="C17" s="94">
        <v>0</v>
      </c>
      <c r="D17" s="94">
        <v>0</v>
      </c>
      <c r="E17" s="94">
        <f t="shared" si="0"/>
        <v>0</v>
      </c>
      <c r="F17" s="95">
        <v>1016183</v>
      </c>
      <c r="H17" s="8"/>
    </row>
    <row r="18" spans="1:8" ht="15">
      <c r="A18" s="81" t="s">
        <v>17</v>
      </c>
      <c r="B18" s="82">
        <v>0</v>
      </c>
      <c r="C18" s="78">
        <v>0</v>
      </c>
      <c r="D18" s="78">
        <v>4819984</v>
      </c>
      <c r="E18" s="78">
        <f t="shared" si="0"/>
        <v>4819984</v>
      </c>
      <c r="F18" s="79">
        <f>E18*0.95</f>
        <v>4578984.8</v>
      </c>
      <c r="H18" s="8"/>
    </row>
    <row r="19" spans="1:8" ht="15">
      <c r="A19" s="81" t="s">
        <v>53</v>
      </c>
      <c r="B19" s="82">
        <v>0</v>
      </c>
      <c r="C19" s="78">
        <v>0</v>
      </c>
      <c r="D19" s="78">
        <v>0</v>
      </c>
      <c r="E19" s="78">
        <f t="shared" si="0"/>
        <v>0</v>
      </c>
      <c r="F19" s="79">
        <v>0</v>
      </c>
      <c r="H19" s="8"/>
    </row>
    <row r="20" spans="1:8" ht="15">
      <c r="A20" s="83" t="s">
        <v>18</v>
      </c>
      <c r="B20" s="84">
        <v>5975891.504565593</v>
      </c>
      <c r="C20" s="78">
        <v>0</v>
      </c>
      <c r="D20" s="85">
        <v>0</v>
      </c>
      <c r="E20" s="85">
        <f t="shared" si="0"/>
        <v>5975891.504565593</v>
      </c>
      <c r="F20" s="86">
        <v>9532691</v>
      </c>
      <c r="H20" s="8"/>
    </row>
    <row r="21" spans="1:8" s="92" customFormat="1" ht="15.75">
      <c r="A21" s="87" t="s">
        <v>19</v>
      </c>
      <c r="B21" s="96">
        <f>SUM(B14:B20)</f>
        <v>5975891.504565593</v>
      </c>
      <c r="C21" s="90">
        <f>SUM(C14:C20)</f>
        <v>0</v>
      </c>
      <c r="D21" s="90">
        <f>SUM(D14:D20)</f>
        <v>25433189</v>
      </c>
      <c r="E21" s="90">
        <f t="shared" si="0"/>
        <v>31409080.504565593</v>
      </c>
      <c r="F21" s="91">
        <f>SUM(F14:F20)</f>
        <v>33418917.8</v>
      </c>
      <c r="G21" s="71"/>
      <c r="H21" s="8"/>
    </row>
    <row r="22" spans="1:8" ht="15">
      <c r="A22" s="80" t="s">
        <v>20</v>
      </c>
      <c r="B22" s="77">
        <v>0</v>
      </c>
      <c r="C22" s="78">
        <v>0</v>
      </c>
      <c r="D22" s="78">
        <v>8385678</v>
      </c>
      <c r="E22" s="78">
        <f t="shared" si="0"/>
        <v>8385678</v>
      </c>
      <c r="F22" s="79">
        <f>E22*0.97</f>
        <v>8134107.66</v>
      </c>
      <c r="H22" s="8"/>
    </row>
    <row r="23" spans="1:8" ht="15">
      <c r="A23" s="80" t="s">
        <v>21</v>
      </c>
      <c r="B23" s="77">
        <v>0</v>
      </c>
      <c r="C23" s="78">
        <v>556189</v>
      </c>
      <c r="D23" s="78">
        <v>0</v>
      </c>
      <c r="E23" s="94">
        <f t="shared" si="0"/>
        <v>556189</v>
      </c>
      <c r="F23" s="95">
        <v>560386</v>
      </c>
      <c r="H23" s="8"/>
    </row>
    <row r="24" spans="1:8" ht="15">
      <c r="A24" s="80" t="s">
        <v>22</v>
      </c>
      <c r="B24" s="77">
        <v>0</v>
      </c>
      <c r="C24" s="78">
        <v>16700802</v>
      </c>
      <c r="D24" s="78">
        <v>0</v>
      </c>
      <c r="E24" s="78">
        <f t="shared" si="0"/>
        <v>16700802</v>
      </c>
      <c r="F24" s="79">
        <f>15583505-128834</f>
        <v>15454671</v>
      </c>
      <c r="H24" s="8"/>
    </row>
    <row r="25" spans="1:8" ht="15">
      <c r="A25" s="80" t="s">
        <v>23</v>
      </c>
      <c r="B25" s="77">
        <v>0</v>
      </c>
      <c r="C25" s="78">
        <v>0</v>
      </c>
      <c r="D25" s="78">
        <v>0</v>
      </c>
      <c r="E25" s="78">
        <f t="shared" si="0"/>
        <v>0</v>
      </c>
      <c r="F25" s="79">
        <v>0</v>
      </c>
      <c r="H25" s="8"/>
    </row>
    <row r="26" spans="1:8" ht="15">
      <c r="A26" s="80" t="s">
        <v>24</v>
      </c>
      <c r="B26" s="77"/>
      <c r="C26" s="78"/>
      <c r="D26" s="78"/>
      <c r="E26" s="78"/>
      <c r="F26" s="79"/>
      <c r="H26" s="8"/>
    </row>
    <row r="27" spans="1:8" ht="15">
      <c r="A27" s="81" t="s">
        <v>25</v>
      </c>
      <c r="B27" s="77">
        <v>1265641</v>
      </c>
      <c r="C27" s="78">
        <v>0</v>
      </c>
      <c r="D27" s="78">
        <v>0</v>
      </c>
      <c r="E27" s="78">
        <f t="shared" si="0"/>
        <v>1265641</v>
      </c>
      <c r="F27" s="79">
        <f>1112697/11*12</f>
        <v>1213851.2727272727</v>
      </c>
      <c r="H27" s="8"/>
    </row>
    <row r="28" spans="1:8" ht="15">
      <c r="A28" s="81" t="s">
        <v>26</v>
      </c>
      <c r="B28" s="77">
        <v>0</v>
      </c>
      <c r="C28" s="78">
        <v>0</v>
      </c>
      <c r="D28" s="78">
        <v>0</v>
      </c>
      <c r="E28" s="78">
        <f t="shared" si="0"/>
        <v>0</v>
      </c>
      <c r="F28" s="79">
        <v>0</v>
      </c>
      <c r="H28" s="8"/>
    </row>
    <row r="29" spans="1:8" ht="15.75" thickBot="1">
      <c r="A29" s="97" t="s">
        <v>64</v>
      </c>
      <c r="B29" s="98">
        <f>1138777+1108428</f>
        <v>2247205</v>
      </c>
      <c r="C29" s="99">
        <v>5961933</v>
      </c>
      <c r="D29" s="78">
        <v>0</v>
      </c>
      <c r="E29" s="100">
        <f t="shared" si="0"/>
        <v>8209138</v>
      </c>
      <c r="F29" s="101">
        <v>6884849</v>
      </c>
      <c r="H29" s="8"/>
    </row>
    <row r="30" spans="1:8" s="92" customFormat="1" ht="16.5" thickTop="1">
      <c r="A30" s="102" t="s">
        <v>28</v>
      </c>
      <c r="B30" s="103">
        <f>+B29+B28+B27+B25+B24+B23+B22+B21+B13</f>
        <v>89376083.5045656</v>
      </c>
      <c r="C30" s="104">
        <f>+C29+C28+C27+C25+C24+C23+C22+C21+C13</f>
        <v>35158474</v>
      </c>
      <c r="D30" s="104">
        <f>+D29+D28+D27+D25+D24+D23+D22+D21+D13</f>
        <v>33818867</v>
      </c>
      <c r="E30" s="104">
        <f t="shared" si="0"/>
        <v>158353424.5045656</v>
      </c>
      <c r="F30" s="105">
        <f>+F29+F28+F27+F25+F24+F23+F22+F21+F13</f>
        <v>149899660.7327273</v>
      </c>
      <c r="G30" s="71"/>
      <c r="H30" s="8"/>
    </row>
    <row r="31" spans="1:8" ht="8.25" customHeight="1">
      <c r="A31" s="80"/>
      <c r="B31" s="77"/>
      <c r="C31" s="78"/>
      <c r="D31" s="78"/>
      <c r="E31" s="78"/>
      <c r="F31" s="79"/>
      <c r="H31" s="8"/>
    </row>
    <row r="32" spans="1:8" ht="15">
      <c r="A32" s="76" t="s">
        <v>29</v>
      </c>
      <c r="B32" s="77"/>
      <c r="C32" s="78"/>
      <c r="D32" s="78"/>
      <c r="E32" s="78"/>
      <c r="F32" s="79"/>
      <c r="H32" s="8"/>
    </row>
    <row r="33" spans="1:8" ht="15">
      <c r="A33" s="80" t="s">
        <v>30</v>
      </c>
      <c r="B33" s="77"/>
      <c r="C33" s="78"/>
      <c r="D33" s="78"/>
      <c r="E33" s="78"/>
      <c r="F33" s="79"/>
      <c r="H33" s="8"/>
    </row>
    <row r="34" spans="1:8" ht="15">
      <c r="A34" s="81" t="s">
        <v>31</v>
      </c>
      <c r="B34" s="82">
        <f>43109962-62333</f>
        <v>43047629</v>
      </c>
      <c r="C34" s="78">
        <v>2200812</v>
      </c>
      <c r="D34" s="78">
        <v>2315054</v>
      </c>
      <c r="E34" s="78">
        <f aca="true" t="shared" si="1" ref="E34:E45">+B34+C34+D34</f>
        <v>47563495</v>
      </c>
      <c r="F34" s="79">
        <v>46979606</v>
      </c>
      <c r="H34" s="8"/>
    </row>
    <row r="35" spans="1:8" ht="15">
      <c r="A35" s="81" t="s">
        <v>32</v>
      </c>
      <c r="B35" s="82">
        <v>92427</v>
      </c>
      <c r="C35" s="78">
        <v>16454</v>
      </c>
      <c r="D35" s="78">
        <v>4034828</v>
      </c>
      <c r="E35" s="78">
        <f t="shared" si="1"/>
        <v>4143709</v>
      </c>
      <c r="F35" s="79">
        <v>5848780</v>
      </c>
      <c r="H35" s="8"/>
    </row>
    <row r="36" spans="1:8" ht="15">
      <c r="A36" s="81" t="s">
        <v>33</v>
      </c>
      <c r="B36" s="82">
        <v>0</v>
      </c>
      <c r="C36" s="78">
        <v>939930</v>
      </c>
      <c r="D36" s="78">
        <v>928612</v>
      </c>
      <c r="E36" s="78">
        <f t="shared" si="1"/>
        <v>1868542</v>
      </c>
      <c r="F36" s="79">
        <v>2555413</v>
      </c>
      <c r="H36" s="8"/>
    </row>
    <row r="37" spans="1:8" ht="15">
      <c r="A37" s="81" t="s">
        <v>34</v>
      </c>
      <c r="B37" s="82">
        <f>10247206-111894</f>
        <v>10135312</v>
      </c>
      <c r="C37" s="78">
        <v>776750</v>
      </c>
      <c r="D37" s="78">
        <v>2397519</v>
      </c>
      <c r="E37" s="78">
        <f t="shared" si="1"/>
        <v>13309581</v>
      </c>
      <c r="F37" s="95">
        <v>11490466</v>
      </c>
      <c r="H37" s="8"/>
    </row>
    <row r="38" spans="1:8" ht="15">
      <c r="A38" s="81" t="s">
        <v>35</v>
      </c>
      <c r="B38" s="82">
        <v>6361061</v>
      </c>
      <c r="C38" s="78">
        <v>466419</v>
      </c>
      <c r="D38" s="78">
        <v>823462</v>
      </c>
      <c r="E38" s="78">
        <f t="shared" si="1"/>
        <v>7650942</v>
      </c>
      <c r="F38" s="79">
        <v>7780901</v>
      </c>
      <c r="H38" s="8"/>
    </row>
    <row r="39" spans="1:8" ht="15">
      <c r="A39" s="81" t="s">
        <v>36</v>
      </c>
      <c r="B39" s="82">
        <f>15126727-2743484</f>
        <v>12383243</v>
      </c>
      <c r="C39" s="78">
        <v>965386</v>
      </c>
      <c r="D39" s="78">
        <v>696784</v>
      </c>
      <c r="E39" s="78">
        <f t="shared" si="1"/>
        <v>14045413</v>
      </c>
      <c r="F39" s="79">
        <v>11745028</v>
      </c>
      <c r="H39" s="8"/>
    </row>
    <row r="40" spans="1:8" ht="15" customHeight="1">
      <c r="A40" s="81" t="s">
        <v>37</v>
      </c>
      <c r="B40" s="82">
        <f>9885794-2064250</f>
        <v>7821544</v>
      </c>
      <c r="C40" s="78">
        <v>261160</v>
      </c>
      <c r="D40" s="78">
        <v>0</v>
      </c>
      <c r="E40" s="78">
        <f t="shared" si="1"/>
        <v>8082704</v>
      </c>
      <c r="F40" s="95">
        <v>6662926</v>
      </c>
      <c r="H40" s="8"/>
    </row>
    <row r="41" spans="1:8" ht="15">
      <c r="A41" s="81" t="s">
        <v>38</v>
      </c>
      <c r="B41" s="82">
        <f>4552907+62333+111894</f>
        <v>4727134</v>
      </c>
      <c r="C41" s="78">
        <v>54000</v>
      </c>
      <c r="D41" s="78">
        <v>22380409</v>
      </c>
      <c r="E41" s="78">
        <f t="shared" si="1"/>
        <v>27161543</v>
      </c>
      <c r="F41" s="79">
        <v>21549081</v>
      </c>
      <c r="H41" s="8"/>
    </row>
    <row r="42" spans="1:8" ht="15">
      <c r="A42" s="80" t="s">
        <v>39</v>
      </c>
      <c r="B42" s="82">
        <v>0</v>
      </c>
      <c r="C42" s="78">
        <v>15368688</v>
      </c>
      <c r="D42" s="78">
        <v>0</v>
      </c>
      <c r="E42" s="94">
        <f t="shared" si="1"/>
        <v>15368688</v>
      </c>
      <c r="F42" s="79">
        <v>16658484</v>
      </c>
      <c r="H42" s="8"/>
    </row>
    <row r="43" spans="1:8" ht="15">
      <c r="A43" s="80" t="s">
        <v>23</v>
      </c>
      <c r="B43" s="82">
        <v>0</v>
      </c>
      <c r="C43" s="78">
        <v>546339</v>
      </c>
      <c r="D43" s="78">
        <v>232537</v>
      </c>
      <c r="E43" s="78">
        <f t="shared" si="1"/>
        <v>778876</v>
      </c>
      <c r="F43" s="79">
        <v>147860</v>
      </c>
      <c r="H43" s="8"/>
    </row>
    <row r="44" spans="1:8" ht="15.75" thickBot="1">
      <c r="A44" s="106" t="s">
        <v>40</v>
      </c>
      <c r="B44" s="107">
        <v>0</v>
      </c>
      <c r="C44" s="99">
        <v>714775</v>
      </c>
      <c r="D44" s="99">
        <v>9662</v>
      </c>
      <c r="E44" s="99">
        <f t="shared" si="1"/>
        <v>724437</v>
      </c>
      <c r="F44" s="108">
        <f>(528646+42667)/11*12</f>
        <v>623250.5454545454</v>
      </c>
      <c r="H44" s="8"/>
    </row>
    <row r="45" spans="1:8" s="92" customFormat="1" ht="16.5" thickTop="1">
      <c r="A45" s="102" t="s">
        <v>41</v>
      </c>
      <c r="B45" s="103">
        <f>SUM(B34:B44)</f>
        <v>84568350</v>
      </c>
      <c r="C45" s="104">
        <f>SUM(C34:C44)</f>
        <v>22310713</v>
      </c>
      <c r="D45" s="104">
        <f>SUM(D34:D44)</f>
        <v>33818867</v>
      </c>
      <c r="E45" s="104">
        <f t="shared" si="1"/>
        <v>140697930</v>
      </c>
      <c r="F45" s="105">
        <f>SUM(F34:F44)</f>
        <v>132041795.54545455</v>
      </c>
      <c r="G45" s="71"/>
      <c r="H45" s="8"/>
    </row>
    <row r="46" spans="1:8" ht="6.75" customHeight="1">
      <c r="A46" s="80"/>
      <c r="B46" s="77"/>
      <c r="C46" s="78"/>
      <c r="D46" s="78"/>
      <c r="E46" s="78"/>
      <c r="F46" s="79"/>
      <c r="H46" s="8"/>
    </row>
    <row r="47" spans="1:8" ht="15">
      <c r="A47" s="76" t="s">
        <v>42</v>
      </c>
      <c r="B47" s="77"/>
      <c r="C47" s="78"/>
      <c r="D47" s="78"/>
      <c r="E47" s="78"/>
      <c r="F47" s="79"/>
      <c r="H47" s="8"/>
    </row>
    <row r="48" spans="1:8" ht="15">
      <c r="A48" s="80" t="s">
        <v>43</v>
      </c>
      <c r="B48" s="77"/>
      <c r="C48" s="78"/>
      <c r="D48" s="78"/>
      <c r="E48" s="78"/>
      <c r="F48" s="79"/>
      <c r="H48" s="8"/>
    </row>
    <row r="49" spans="1:8" ht="15">
      <c r="A49" s="81" t="s">
        <v>44</v>
      </c>
      <c r="B49" s="77">
        <v>2064249.5</v>
      </c>
      <c r="C49" s="78">
        <v>5090896</v>
      </c>
      <c r="D49" s="78">
        <v>0</v>
      </c>
      <c r="E49" s="78">
        <f>+B49+C49+D49</f>
        <v>7155145.5</v>
      </c>
      <c r="F49" s="79">
        <f>E49</f>
        <v>7155145.5</v>
      </c>
      <c r="H49" s="8"/>
    </row>
    <row r="50" spans="1:8" ht="15">
      <c r="A50" s="81" t="s">
        <v>45</v>
      </c>
      <c r="B50" s="77">
        <v>0</v>
      </c>
      <c r="C50" s="78">
        <v>0</v>
      </c>
      <c r="D50" s="78">
        <v>0</v>
      </c>
      <c r="E50" s="78">
        <f>+B50+C50+D50</f>
        <v>0</v>
      </c>
      <c r="F50" s="79">
        <v>0</v>
      </c>
      <c r="H50" s="8"/>
    </row>
    <row r="51" spans="1:8" ht="15">
      <c r="A51" s="83" t="s">
        <v>46</v>
      </c>
      <c r="B51" s="109">
        <v>0</v>
      </c>
      <c r="C51" s="85">
        <v>0</v>
      </c>
      <c r="D51" s="78">
        <v>0</v>
      </c>
      <c r="E51" s="85">
        <f>+B51+C51+D51</f>
        <v>0</v>
      </c>
      <c r="F51" s="86">
        <v>0</v>
      </c>
      <c r="H51" s="8"/>
    </row>
    <row r="52" spans="1:8" ht="15">
      <c r="A52" s="110" t="s">
        <v>47</v>
      </c>
      <c r="B52" s="111">
        <f>SUM(B49:B51)</f>
        <v>2064249.5</v>
      </c>
      <c r="C52" s="112">
        <f>SUM(C49:C51)</f>
        <v>5090896</v>
      </c>
      <c r="D52" s="112">
        <f>SUM(D49:D51)</f>
        <v>0</v>
      </c>
      <c r="E52" s="112">
        <f>+B52+C52+D52</f>
        <v>7155145.5</v>
      </c>
      <c r="F52" s="113">
        <f>SUM(F49:F51)</f>
        <v>7155145.5</v>
      </c>
      <c r="H52" s="8"/>
    </row>
    <row r="53" spans="1:8" ht="15">
      <c r="A53" s="80"/>
      <c r="B53" s="77"/>
      <c r="C53" s="78"/>
      <c r="D53" s="78"/>
      <c r="E53" s="78"/>
      <c r="F53" s="79"/>
      <c r="H53" s="8"/>
    </row>
    <row r="54" spans="1:8" ht="15">
      <c r="A54" s="80" t="s">
        <v>48</v>
      </c>
      <c r="B54" s="77"/>
      <c r="C54" s="78"/>
      <c r="D54" s="78"/>
      <c r="E54" s="78"/>
      <c r="F54" s="79"/>
      <c r="H54" s="8"/>
    </row>
    <row r="55" spans="1:8" ht="15">
      <c r="A55" s="81" t="s">
        <v>49</v>
      </c>
      <c r="B55" s="77">
        <v>0</v>
      </c>
      <c r="C55" s="78">
        <v>0</v>
      </c>
      <c r="D55" s="78">
        <v>0</v>
      </c>
      <c r="E55" s="78">
        <f>+B55+C55+D55</f>
        <v>0</v>
      </c>
      <c r="F55" s="79">
        <v>0</v>
      </c>
      <c r="H55" s="8"/>
    </row>
    <row r="56" spans="1:8" ht="15">
      <c r="A56" s="83" t="s">
        <v>40</v>
      </c>
      <c r="B56" s="109">
        <v>2743484.5</v>
      </c>
      <c r="C56" s="85">
        <v>7756865</v>
      </c>
      <c r="D56" s="85">
        <v>0</v>
      </c>
      <c r="E56" s="85">
        <f>+B56+C56+D56</f>
        <v>10500349.5</v>
      </c>
      <c r="F56" s="86">
        <v>10702719.5</v>
      </c>
      <c r="H56" s="8"/>
    </row>
    <row r="57" spans="1:8" ht="15.75" thickBot="1">
      <c r="A57" s="114" t="s">
        <v>50</v>
      </c>
      <c r="B57" s="115">
        <f>SUM(B55:B56)</f>
        <v>2743484.5</v>
      </c>
      <c r="C57" s="116">
        <f>SUM(C55:C56)</f>
        <v>7756865</v>
      </c>
      <c r="D57" s="116">
        <f>SUM(D55:D56)</f>
        <v>0</v>
      </c>
      <c r="E57" s="116">
        <f>+B57+C57+D57</f>
        <v>10500349.5</v>
      </c>
      <c r="F57" s="117">
        <f>SUM(F55:F56)</f>
        <v>10702719.5</v>
      </c>
      <c r="H57" s="8"/>
    </row>
    <row r="58" spans="1:8" s="92" customFormat="1" ht="16.5" thickTop="1">
      <c r="A58" s="118" t="s">
        <v>51</v>
      </c>
      <c r="B58" s="119">
        <f>+B45+B52+B57</f>
        <v>89376084</v>
      </c>
      <c r="C58" s="120">
        <f>+C57+C52+C45</f>
        <v>35158474</v>
      </c>
      <c r="D58" s="120">
        <f>+D57+D52+D45</f>
        <v>33818867</v>
      </c>
      <c r="E58" s="120">
        <f>+B58+C58+D58</f>
        <v>158353425</v>
      </c>
      <c r="F58" s="121">
        <f>+F57+F52+F45</f>
        <v>149899660.54545456</v>
      </c>
      <c r="G58" s="71"/>
      <c r="H58" s="8"/>
    </row>
    <row r="59" spans="1:8" ht="6.75" customHeight="1">
      <c r="A59" s="80"/>
      <c r="B59" s="77"/>
      <c r="C59" s="78"/>
      <c r="D59" s="78"/>
      <c r="E59" s="78"/>
      <c r="F59" s="79"/>
      <c r="H59" s="8"/>
    </row>
    <row r="60" spans="1:8" ht="18" customHeight="1" thickBot="1">
      <c r="A60" s="122" t="s">
        <v>52</v>
      </c>
      <c r="B60" s="123">
        <f>+B30-B58</f>
        <v>-0.49543440341949463</v>
      </c>
      <c r="C60" s="124">
        <f>+C30-C58</f>
        <v>0</v>
      </c>
      <c r="D60" s="124">
        <f>+D30-D58</f>
        <v>0</v>
      </c>
      <c r="E60" s="125">
        <f>+E30-E58</f>
        <v>-0.49543440341949463</v>
      </c>
      <c r="F60" s="126">
        <f>+F30-F58</f>
        <v>0.18727272748947144</v>
      </c>
      <c r="H60" s="8"/>
    </row>
    <row r="63" spans="1:6" ht="55.5" customHeight="1">
      <c r="A63" s="157" t="s">
        <v>65</v>
      </c>
      <c r="B63" s="157"/>
      <c r="C63" s="157"/>
      <c r="D63" s="157"/>
      <c r="E63" s="157"/>
      <c r="F63" s="157"/>
    </row>
  </sheetData>
  <sheetProtection/>
  <mergeCells count="1">
    <mergeCell ref="A63:F63"/>
  </mergeCells>
  <printOptions horizontalCentered="1"/>
  <pageMargins left="0.75" right="0.75" top="0.75" bottom="0.75" header="0.5" footer="0.38"/>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H63"/>
  <sheetViews>
    <sheetView showGridLines="0" zoomScalePageLayoutView="0" workbookViewId="0" topLeftCell="A1">
      <selection activeCell="H7" sqref="H7"/>
    </sheetView>
  </sheetViews>
  <sheetFormatPr defaultColWidth="15.7109375" defaultRowHeight="12.75"/>
  <cols>
    <col min="1" max="1" width="44.7109375" style="2" customWidth="1"/>
    <col min="2" max="6" width="15.7109375" style="60" customWidth="1"/>
    <col min="7" max="7" width="14.28125" style="2" customWidth="1"/>
    <col min="8" max="8" width="9.7109375" style="2" customWidth="1"/>
    <col min="9" max="252" width="9.140625" style="2" customWidth="1"/>
    <col min="253" max="253" width="51.57421875" style="2" customWidth="1"/>
    <col min="254" max="254" width="17.00390625" style="2" customWidth="1"/>
    <col min="255" max="16384" width="15.7109375" style="2" customWidth="1"/>
  </cols>
  <sheetData>
    <row r="1" spans="1:6" ht="15.75">
      <c r="A1" s="54" t="s">
        <v>57</v>
      </c>
      <c r="B1" s="54"/>
      <c r="C1" s="54"/>
      <c r="D1" s="54"/>
      <c r="E1" s="54"/>
      <c r="F1" s="54"/>
    </row>
    <row r="2" spans="1:6" ht="15.75">
      <c r="A2" s="54" t="s">
        <v>0</v>
      </c>
      <c r="B2" s="54"/>
      <c r="C2" s="54"/>
      <c r="D2" s="54"/>
      <c r="E2" s="54"/>
      <c r="F2" s="54"/>
    </row>
    <row r="3" spans="1:6" ht="15.75">
      <c r="A3" s="59" t="s">
        <v>62</v>
      </c>
      <c r="B3" s="59"/>
      <c r="C3" s="54"/>
      <c r="D3" s="54"/>
      <c r="E3" s="54"/>
      <c r="F3" s="54"/>
    </row>
    <row r="4" spans="1:6" ht="15.75" customHeight="1" thickBot="1">
      <c r="A4" s="54"/>
      <c r="B4" s="69"/>
      <c r="C4" s="69"/>
      <c r="D4" s="69"/>
      <c r="E4" s="69"/>
      <c r="F4" s="69"/>
    </row>
    <row r="5" spans="1:8" s="1" customFormat="1" ht="42.75" customHeight="1" thickBot="1">
      <c r="A5" s="151" t="s">
        <v>1</v>
      </c>
      <c r="B5" s="152" t="s">
        <v>2</v>
      </c>
      <c r="C5" s="153" t="s">
        <v>3</v>
      </c>
      <c r="D5" s="153" t="s">
        <v>4</v>
      </c>
      <c r="E5" s="153" t="s">
        <v>5</v>
      </c>
      <c r="F5" s="154" t="s">
        <v>56</v>
      </c>
      <c r="G5" s="68"/>
      <c r="H5" s="68"/>
    </row>
    <row r="6" spans="1:6" ht="15">
      <c r="A6" s="11" t="s">
        <v>6</v>
      </c>
      <c r="B6" s="12"/>
      <c r="C6" s="13"/>
      <c r="D6" s="13"/>
      <c r="E6" s="13"/>
      <c r="F6" s="14"/>
    </row>
    <row r="7" spans="1:6" ht="15">
      <c r="A7" s="15" t="s">
        <v>7</v>
      </c>
      <c r="B7" s="12"/>
      <c r="C7" s="13"/>
      <c r="D7" s="13"/>
      <c r="E7" s="13"/>
      <c r="F7" s="14"/>
    </row>
    <row r="8" spans="1:8" ht="15">
      <c r="A8" s="16" t="s">
        <v>8</v>
      </c>
      <c r="B8" s="12">
        <f>12832615</f>
        <v>12832615</v>
      </c>
      <c r="C8" s="13">
        <v>0</v>
      </c>
      <c r="D8" s="13">
        <v>0</v>
      </c>
      <c r="E8" s="13">
        <f>12832615</f>
        <v>12832615</v>
      </c>
      <c r="F8" s="14">
        <f>12796730</f>
        <v>12796730</v>
      </c>
      <c r="H8" s="8"/>
    </row>
    <row r="9" spans="1:8" ht="15">
      <c r="A9" s="16" t="s">
        <v>9</v>
      </c>
      <c r="B9" s="12">
        <v>84377756</v>
      </c>
      <c r="C9" s="13">
        <v>0</v>
      </c>
      <c r="D9" s="13">
        <v>0</v>
      </c>
      <c r="E9" s="13">
        <v>84377756</v>
      </c>
      <c r="F9" s="14">
        <v>79865044</v>
      </c>
      <c r="H9" s="8"/>
    </row>
    <row r="10" spans="1:8" ht="15">
      <c r="A10" s="16" t="s">
        <v>10</v>
      </c>
      <c r="B10" s="12">
        <v>32002086</v>
      </c>
      <c r="C10" s="13">
        <v>0</v>
      </c>
      <c r="D10" s="13">
        <v>0</v>
      </c>
      <c r="E10" s="13">
        <v>32002086</v>
      </c>
      <c r="F10" s="14">
        <v>30128010</v>
      </c>
      <c r="H10" s="8"/>
    </row>
    <row r="11" spans="1:8" ht="15">
      <c r="A11" s="16" t="s">
        <v>11</v>
      </c>
      <c r="B11" s="12">
        <v>0</v>
      </c>
      <c r="C11" s="13">
        <v>21460763.84977213</v>
      </c>
      <c r="D11" s="13">
        <v>0</v>
      </c>
      <c r="E11" s="13">
        <v>21460763.84977213</v>
      </c>
      <c r="F11" s="14">
        <v>20951000.230112735</v>
      </c>
      <c r="H11" s="8"/>
    </row>
    <row r="12" spans="1:8" ht="15">
      <c r="A12" s="17" t="s">
        <v>12</v>
      </c>
      <c r="B12" s="39">
        <v>11541182.532232162</v>
      </c>
      <c r="C12" s="34">
        <v>3453699.3742465903</v>
      </c>
      <c r="D12" s="13">
        <v>0</v>
      </c>
      <c r="E12" s="34">
        <v>14994881.906478751</v>
      </c>
      <c r="F12" s="64">
        <v>14250716.932584787</v>
      </c>
      <c r="H12" s="8"/>
    </row>
    <row r="13" spans="1:8" s="3" customFormat="1" ht="15.75">
      <c r="A13" s="18" t="s">
        <v>13</v>
      </c>
      <c r="B13" s="19">
        <f>SUM(B8:B12)</f>
        <v>140753639.53223217</v>
      </c>
      <c r="C13" s="20">
        <v>24914463.22401872</v>
      </c>
      <c r="D13" s="20">
        <v>0</v>
      </c>
      <c r="E13" s="20">
        <f>SUM(E8:E12)</f>
        <v>165668102.7562509</v>
      </c>
      <c r="F13" s="22">
        <f>SUM(F8:F12)</f>
        <v>157991501.16269752</v>
      </c>
      <c r="G13" s="2"/>
      <c r="H13" s="8"/>
    </row>
    <row r="14" spans="1:8" ht="15">
      <c r="A14" s="15" t="s">
        <v>14</v>
      </c>
      <c r="B14" s="12"/>
      <c r="C14" s="13"/>
      <c r="D14" s="13"/>
      <c r="E14" s="13"/>
      <c r="F14" s="14"/>
      <c r="H14" s="8"/>
    </row>
    <row r="15" spans="1:8" ht="15">
      <c r="A15" s="15" t="s">
        <v>15</v>
      </c>
      <c r="B15" s="12">
        <v>0</v>
      </c>
      <c r="C15" s="13">
        <v>0</v>
      </c>
      <c r="D15" s="13">
        <v>0</v>
      </c>
      <c r="E15" s="13">
        <v>0</v>
      </c>
      <c r="F15" s="14">
        <v>0</v>
      </c>
      <c r="H15" s="8"/>
    </row>
    <row r="16" spans="1:8" ht="15">
      <c r="A16" s="16" t="s">
        <v>16</v>
      </c>
      <c r="B16" s="12">
        <v>0</v>
      </c>
      <c r="C16" s="13">
        <v>0</v>
      </c>
      <c r="D16" s="13">
        <v>33105211.32913786</v>
      </c>
      <c r="E16" s="13">
        <v>33105211.32913786</v>
      </c>
      <c r="F16" s="14">
        <v>32755211.32913786</v>
      </c>
      <c r="H16" s="8"/>
    </row>
    <row r="17" spans="1:8" ht="15" customHeight="1">
      <c r="A17" s="23" t="s">
        <v>61</v>
      </c>
      <c r="B17" s="12">
        <v>0</v>
      </c>
      <c r="C17" s="13">
        <v>0</v>
      </c>
      <c r="D17" s="13">
        <v>0</v>
      </c>
      <c r="E17" s="13">
        <v>0</v>
      </c>
      <c r="F17" s="14">
        <v>1884966</v>
      </c>
      <c r="H17" s="8"/>
    </row>
    <row r="18" spans="1:8" ht="15">
      <c r="A18" s="16" t="s">
        <v>17</v>
      </c>
      <c r="B18" s="12">
        <v>0</v>
      </c>
      <c r="C18" s="13">
        <v>0</v>
      </c>
      <c r="D18" s="13">
        <v>8609211.21162</v>
      </c>
      <c r="E18" s="13">
        <v>8609211.21162</v>
      </c>
      <c r="F18" s="14">
        <v>8098975.739999999</v>
      </c>
      <c r="H18" s="8"/>
    </row>
    <row r="19" spans="1:8" ht="15">
      <c r="A19" s="16" t="s">
        <v>53</v>
      </c>
      <c r="B19" s="12">
        <v>0</v>
      </c>
      <c r="C19" s="13">
        <v>0</v>
      </c>
      <c r="D19" s="13">
        <v>0</v>
      </c>
      <c r="E19" s="13">
        <v>0</v>
      </c>
      <c r="F19" s="14">
        <v>0</v>
      </c>
      <c r="H19" s="8"/>
    </row>
    <row r="20" spans="1:8" ht="15">
      <c r="A20" s="17" t="s">
        <v>18</v>
      </c>
      <c r="B20" s="39">
        <f>8831082</f>
        <v>8831082</v>
      </c>
      <c r="C20" s="34">
        <v>0</v>
      </c>
      <c r="D20" s="34">
        <v>0</v>
      </c>
      <c r="E20" s="34">
        <f>8831082</f>
        <v>8831082</v>
      </c>
      <c r="F20" s="64">
        <f>15215863</f>
        <v>15215863</v>
      </c>
      <c r="H20" s="8"/>
    </row>
    <row r="21" spans="1:8" s="3" customFormat="1" ht="15.75">
      <c r="A21" s="18" t="s">
        <v>19</v>
      </c>
      <c r="B21" s="19">
        <f>SUM(B20)</f>
        <v>8831082</v>
      </c>
      <c r="C21" s="20">
        <v>0</v>
      </c>
      <c r="D21" s="20">
        <v>41714422.540757865</v>
      </c>
      <c r="E21" s="20">
        <v>51082255.540757865</v>
      </c>
      <c r="F21" s="22">
        <f>SUM(F16:F20)</f>
        <v>57955016.069137864</v>
      </c>
      <c r="G21" s="2"/>
      <c r="H21" s="8"/>
    </row>
    <row r="22" spans="1:8" ht="15">
      <c r="A22" s="15" t="s">
        <v>20</v>
      </c>
      <c r="B22" s="12">
        <v>0</v>
      </c>
      <c r="C22" s="13">
        <v>0</v>
      </c>
      <c r="D22" s="13">
        <v>5750705.733</v>
      </c>
      <c r="E22" s="13">
        <v>5750705.733</v>
      </c>
      <c r="F22" s="14">
        <v>5524213</v>
      </c>
      <c r="H22" s="8"/>
    </row>
    <row r="23" spans="1:8" ht="15">
      <c r="A23" s="15" t="s">
        <v>21</v>
      </c>
      <c r="B23" s="12">
        <v>0</v>
      </c>
      <c r="C23" s="13">
        <v>2679108</v>
      </c>
      <c r="D23" s="13">
        <v>0</v>
      </c>
      <c r="E23" s="24">
        <v>2679108</v>
      </c>
      <c r="F23" s="66">
        <v>2591013</v>
      </c>
      <c r="H23" s="8"/>
    </row>
    <row r="24" spans="1:8" ht="15">
      <c r="A24" s="15" t="s">
        <v>22</v>
      </c>
      <c r="B24" s="12">
        <v>0</v>
      </c>
      <c r="C24" s="13">
        <v>486169.7351232724</v>
      </c>
      <c r="D24" s="13">
        <v>0</v>
      </c>
      <c r="E24" s="13">
        <v>486169.7351232724</v>
      </c>
      <c r="F24" s="14">
        <v>472009.4515759926</v>
      </c>
      <c r="H24" s="8"/>
    </row>
    <row r="25" spans="1:8" ht="15">
      <c r="A25" s="15" t="s">
        <v>23</v>
      </c>
      <c r="B25" s="12">
        <v>0</v>
      </c>
      <c r="C25" s="13">
        <v>0</v>
      </c>
      <c r="D25" s="13">
        <v>0</v>
      </c>
      <c r="E25" s="13">
        <v>0</v>
      </c>
      <c r="F25" s="14">
        <v>0</v>
      </c>
      <c r="H25" s="8"/>
    </row>
    <row r="26" spans="1:8" ht="15">
      <c r="A26" s="15" t="s">
        <v>24</v>
      </c>
      <c r="B26" s="12"/>
      <c r="C26" s="13"/>
      <c r="D26" s="13"/>
      <c r="E26" s="13"/>
      <c r="F26" s="14"/>
      <c r="H26" s="8"/>
    </row>
    <row r="27" spans="1:8" ht="15" customHeight="1">
      <c r="A27" s="16" t="s">
        <v>60</v>
      </c>
      <c r="B27" s="12">
        <v>2600000</v>
      </c>
      <c r="C27" s="13">
        <v>0</v>
      </c>
      <c r="D27" s="13">
        <v>0</v>
      </c>
      <c r="E27" s="13">
        <v>2600000</v>
      </c>
      <c r="F27" s="14">
        <v>2897611</v>
      </c>
      <c r="H27" s="8"/>
    </row>
    <row r="28" spans="1:8" ht="15">
      <c r="A28" s="16" t="s">
        <v>26</v>
      </c>
      <c r="B28" s="12">
        <v>4473309</v>
      </c>
      <c r="C28" s="13">
        <v>0</v>
      </c>
      <c r="D28" s="13">
        <v>0</v>
      </c>
      <c r="E28" s="13">
        <v>4473309</v>
      </c>
      <c r="F28" s="14">
        <v>4375010</v>
      </c>
      <c r="H28" s="8"/>
    </row>
    <row r="29" spans="1:8" ht="15.75" thickBot="1">
      <c r="A29" s="25" t="s">
        <v>27</v>
      </c>
      <c r="B29" s="42">
        <v>1523107</v>
      </c>
      <c r="C29" s="50">
        <v>1392451.8514632583</v>
      </c>
      <c r="D29" s="13">
        <v>497746.64257506136</v>
      </c>
      <c r="E29" s="27">
        <v>3413305.4940383197</v>
      </c>
      <c r="F29" s="67">
        <v>3292403.0224264013</v>
      </c>
      <c r="H29" s="8"/>
    </row>
    <row r="30" spans="1:8" s="3" customFormat="1" ht="16.5" thickTop="1">
      <c r="A30" s="28" t="s">
        <v>28</v>
      </c>
      <c r="B30" s="29">
        <v>158181137.53223217</v>
      </c>
      <c r="C30" s="31">
        <v>29472192.81060525</v>
      </c>
      <c r="D30" s="31">
        <v>47962874.91633292</v>
      </c>
      <c r="E30" s="31">
        <v>235616205.25917035</v>
      </c>
      <c r="F30" s="32">
        <v>235098776.7058378</v>
      </c>
      <c r="G30" s="2"/>
      <c r="H30" s="8"/>
    </row>
    <row r="31" spans="1:8" ht="8.25" customHeight="1">
      <c r="A31" s="15"/>
      <c r="B31" s="12"/>
      <c r="C31" s="13"/>
      <c r="D31" s="13"/>
      <c r="E31" s="13"/>
      <c r="F31" s="14"/>
      <c r="H31" s="8"/>
    </row>
    <row r="32" spans="1:8" ht="15">
      <c r="A32" s="11" t="s">
        <v>29</v>
      </c>
      <c r="B32" s="12"/>
      <c r="C32" s="13"/>
      <c r="D32" s="13"/>
      <c r="E32" s="13"/>
      <c r="F32" s="14"/>
      <c r="H32" s="8"/>
    </row>
    <row r="33" spans="1:8" ht="15">
      <c r="A33" s="15" t="s">
        <v>30</v>
      </c>
      <c r="B33" s="12"/>
      <c r="C33" s="13"/>
      <c r="D33" s="13"/>
      <c r="E33" s="13"/>
      <c r="F33" s="14"/>
      <c r="H33" s="8"/>
    </row>
    <row r="34" spans="1:8" ht="15">
      <c r="A34" s="16" t="s">
        <v>31</v>
      </c>
      <c r="B34" s="12">
        <v>95239121</v>
      </c>
      <c r="C34" s="13">
        <v>17875766</v>
      </c>
      <c r="D34" s="13">
        <v>9115364</v>
      </c>
      <c r="E34" s="13">
        <v>122230251</v>
      </c>
      <c r="F34" s="14">
        <v>120680870.8</v>
      </c>
      <c r="H34" s="8"/>
    </row>
    <row r="35" spans="1:8" ht="15">
      <c r="A35" s="16" t="s">
        <v>32</v>
      </c>
      <c r="B35" s="12">
        <v>38558</v>
      </c>
      <c r="C35" s="13">
        <v>0</v>
      </c>
      <c r="D35" s="13">
        <v>7200695</v>
      </c>
      <c r="E35" s="13">
        <v>7239253</v>
      </c>
      <c r="F35" s="14">
        <v>7139056</v>
      </c>
      <c r="H35" s="8"/>
    </row>
    <row r="36" spans="1:8" ht="15">
      <c r="A36" s="16" t="s">
        <v>33</v>
      </c>
      <c r="B36" s="12">
        <v>180392</v>
      </c>
      <c r="C36" s="13">
        <v>3030098</v>
      </c>
      <c r="D36" s="13">
        <v>5973892.7</v>
      </c>
      <c r="E36" s="13">
        <v>9184382.7</v>
      </c>
      <c r="F36" s="14">
        <v>9041730</v>
      </c>
      <c r="H36" s="8"/>
    </row>
    <row r="37" spans="1:8" ht="15">
      <c r="A37" s="16" t="s">
        <v>34</v>
      </c>
      <c r="B37" s="12">
        <v>24670895</v>
      </c>
      <c r="C37" s="13">
        <v>114197</v>
      </c>
      <c r="D37" s="13">
        <v>307021</v>
      </c>
      <c r="E37" s="13">
        <v>25092113</v>
      </c>
      <c r="F37" s="66">
        <v>24862982</v>
      </c>
      <c r="H37" s="8"/>
    </row>
    <row r="38" spans="1:8" ht="15">
      <c r="A38" s="16" t="s">
        <v>35</v>
      </c>
      <c r="B38" s="12">
        <v>6936748</v>
      </c>
      <c r="C38" s="13">
        <v>3645213</v>
      </c>
      <c r="D38" s="13">
        <v>26716</v>
      </c>
      <c r="E38" s="13">
        <v>10608677</v>
      </c>
      <c r="F38" s="14">
        <v>10421988</v>
      </c>
      <c r="H38" s="8"/>
    </row>
    <row r="39" spans="1:8" ht="15">
      <c r="A39" s="16" t="s">
        <v>36</v>
      </c>
      <c r="B39" s="12">
        <v>15004609</v>
      </c>
      <c r="C39" s="13">
        <v>156026</v>
      </c>
      <c r="D39" s="13">
        <v>402042</v>
      </c>
      <c r="E39" s="13">
        <v>15562677</v>
      </c>
      <c r="F39" s="14">
        <v>15613318</v>
      </c>
      <c r="H39" s="8"/>
    </row>
    <row r="40" spans="1:8" ht="15">
      <c r="A40" s="16" t="s">
        <v>37</v>
      </c>
      <c r="B40" s="12">
        <v>3013485</v>
      </c>
      <c r="C40" s="13">
        <v>0</v>
      </c>
      <c r="D40" s="13">
        <v>0</v>
      </c>
      <c r="E40" s="13">
        <v>3013485</v>
      </c>
      <c r="F40" s="66">
        <v>2972100</v>
      </c>
      <c r="H40" s="8"/>
    </row>
    <row r="41" spans="1:8" ht="15">
      <c r="A41" s="16" t="s">
        <v>38</v>
      </c>
      <c r="B41" s="12">
        <v>7451660</v>
      </c>
      <c r="C41" s="13">
        <v>298447</v>
      </c>
      <c r="D41" s="13">
        <v>24937144</v>
      </c>
      <c r="E41" s="13">
        <v>32687251</v>
      </c>
      <c r="F41" s="14">
        <v>31975746</v>
      </c>
      <c r="H41" s="8"/>
    </row>
    <row r="42" spans="1:8" ht="15">
      <c r="A42" s="15" t="s">
        <v>39</v>
      </c>
      <c r="B42" s="12">
        <v>0</v>
      </c>
      <c r="C42" s="13">
        <v>2320474</v>
      </c>
      <c r="D42" s="13">
        <v>0</v>
      </c>
      <c r="E42" s="24">
        <v>2320474</v>
      </c>
      <c r="F42" s="14">
        <v>2243087</v>
      </c>
      <c r="H42" s="8"/>
    </row>
    <row r="43" spans="1:8" ht="15">
      <c r="A43" s="15" t="s">
        <v>23</v>
      </c>
      <c r="B43" s="12">
        <v>0</v>
      </c>
      <c r="C43" s="13">
        <v>0</v>
      </c>
      <c r="D43" s="13">
        <v>0</v>
      </c>
      <c r="E43" s="13">
        <v>0</v>
      </c>
      <c r="F43" s="14">
        <v>0</v>
      </c>
      <c r="H43" s="8"/>
    </row>
    <row r="44" spans="1:8" ht="15.75" thickBot="1">
      <c r="A44" s="33" t="s">
        <v>40</v>
      </c>
      <c r="B44" s="42">
        <v>0</v>
      </c>
      <c r="C44" s="26">
        <v>0</v>
      </c>
      <c r="D44" s="26">
        <v>0</v>
      </c>
      <c r="E44" s="26">
        <v>0</v>
      </c>
      <c r="F44" s="65">
        <v>0</v>
      </c>
      <c r="H44" s="8"/>
    </row>
    <row r="45" spans="1:8" s="3" customFormat="1" ht="16.5" thickTop="1">
      <c r="A45" s="28" t="s">
        <v>41</v>
      </c>
      <c r="B45" s="29">
        <v>152535468</v>
      </c>
      <c r="C45" s="31">
        <v>27440221</v>
      </c>
      <c r="D45" s="31">
        <v>47962874.7</v>
      </c>
      <c r="E45" s="31">
        <v>227938563.7</v>
      </c>
      <c r="F45" s="32">
        <v>224950877.8</v>
      </c>
      <c r="G45" s="2"/>
      <c r="H45" s="8"/>
    </row>
    <row r="46" spans="1:8" ht="6.75" customHeight="1">
      <c r="A46" s="15"/>
      <c r="B46" s="12"/>
      <c r="C46" s="13"/>
      <c r="D46" s="13"/>
      <c r="E46" s="13"/>
      <c r="F46" s="14"/>
      <c r="H46" s="8"/>
    </row>
    <row r="47" spans="1:8" ht="15">
      <c r="A47" s="11" t="s">
        <v>42</v>
      </c>
      <c r="B47" s="12"/>
      <c r="C47" s="13"/>
      <c r="D47" s="13"/>
      <c r="E47" s="13"/>
      <c r="F47" s="14"/>
      <c r="H47" s="8"/>
    </row>
    <row r="48" spans="1:8" ht="15">
      <c r="A48" s="15" t="s">
        <v>43</v>
      </c>
      <c r="B48" s="12"/>
      <c r="C48" s="13"/>
      <c r="D48" s="13"/>
      <c r="E48" s="13"/>
      <c r="F48" s="14"/>
      <c r="H48" s="8"/>
    </row>
    <row r="49" spans="1:8" ht="15">
      <c r="A49" s="16" t="s">
        <v>44</v>
      </c>
      <c r="B49" s="12">
        <v>4830923</v>
      </c>
      <c r="C49" s="13">
        <v>0</v>
      </c>
      <c r="D49" s="13">
        <v>0</v>
      </c>
      <c r="E49" s="13">
        <v>4830923</v>
      </c>
      <c r="F49" s="14">
        <v>4825894</v>
      </c>
      <c r="H49" s="8"/>
    </row>
    <row r="50" spans="1:8" ht="15">
      <c r="A50" s="16" t="s">
        <v>45</v>
      </c>
      <c r="B50" s="12">
        <v>0</v>
      </c>
      <c r="C50" s="13">
        <v>0</v>
      </c>
      <c r="D50" s="13">
        <v>0</v>
      </c>
      <c r="E50" s="13">
        <v>0</v>
      </c>
      <c r="F50" s="14"/>
      <c r="H50" s="8"/>
    </row>
    <row r="51" spans="1:8" ht="15">
      <c r="A51" s="17" t="s">
        <v>46</v>
      </c>
      <c r="B51" s="39">
        <v>0</v>
      </c>
      <c r="C51" s="13">
        <v>0</v>
      </c>
      <c r="D51" s="13">
        <v>0</v>
      </c>
      <c r="E51" s="34">
        <v>0</v>
      </c>
      <c r="F51" s="64"/>
      <c r="H51" s="8"/>
    </row>
    <row r="52" spans="1:8" ht="15">
      <c r="A52" s="35" t="s">
        <v>47</v>
      </c>
      <c r="B52" s="36">
        <v>4830923</v>
      </c>
      <c r="C52" s="37">
        <v>0</v>
      </c>
      <c r="D52" s="37">
        <v>0</v>
      </c>
      <c r="E52" s="37">
        <v>4830923</v>
      </c>
      <c r="F52" s="38">
        <v>4825894</v>
      </c>
      <c r="H52" s="8"/>
    </row>
    <row r="53" spans="1:8" ht="15">
      <c r="A53" s="15"/>
      <c r="B53" s="12"/>
      <c r="C53" s="13"/>
      <c r="D53" s="13"/>
      <c r="E53" s="13"/>
      <c r="F53" s="14"/>
      <c r="H53" s="8"/>
    </row>
    <row r="54" spans="1:8" ht="15">
      <c r="A54" s="15" t="s">
        <v>48</v>
      </c>
      <c r="B54" s="12"/>
      <c r="C54" s="13"/>
      <c r="D54" s="13"/>
      <c r="E54" s="13"/>
      <c r="F54" s="14"/>
      <c r="H54" s="8"/>
    </row>
    <row r="55" spans="1:8" ht="15">
      <c r="A55" s="16" t="s">
        <v>49</v>
      </c>
      <c r="B55" s="12">
        <v>0</v>
      </c>
      <c r="C55" s="13">
        <v>0</v>
      </c>
      <c r="D55" s="13">
        <v>0</v>
      </c>
      <c r="E55" s="13">
        <v>0</v>
      </c>
      <c r="F55" s="14"/>
      <c r="H55" s="8"/>
    </row>
    <row r="56" spans="1:8" ht="15">
      <c r="A56" s="17" t="s">
        <v>40</v>
      </c>
      <c r="B56" s="39">
        <v>814747</v>
      </c>
      <c r="C56" s="34">
        <v>2031972</v>
      </c>
      <c r="D56" s="34">
        <v>0</v>
      </c>
      <c r="E56" s="34">
        <v>2846719</v>
      </c>
      <c r="F56" s="64">
        <v>5322005</v>
      </c>
      <c r="H56" s="8"/>
    </row>
    <row r="57" spans="1:8" ht="15.75" thickBot="1">
      <c r="A57" s="41" t="s">
        <v>50</v>
      </c>
      <c r="B57" s="63">
        <v>814747</v>
      </c>
      <c r="C57" s="62">
        <v>2031972</v>
      </c>
      <c r="D57" s="62">
        <v>0</v>
      </c>
      <c r="E57" s="62">
        <v>2846719</v>
      </c>
      <c r="F57" s="43">
        <v>5322005</v>
      </c>
      <c r="H57" s="8"/>
    </row>
    <row r="58" spans="1:8" s="3" customFormat="1" ht="16.5" thickTop="1">
      <c r="A58" s="55" t="s">
        <v>51</v>
      </c>
      <c r="B58" s="56">
        <v>158181138</v>
      </c>
      <c r="C58" s="30">
        <v>29472193</v>
      </c>
      <c r="D58" s="30">
        <v>47962874.7</v>
      </c>
      <c r="E58" s="30">
        <v>235616205.7</v>
      </c>
      <c r="F58" s="57">
        <v>235098776.8</v>
      </c>
      <c r="G58" s="2"/>
      <c r="H58" s="8"/>
    </row>
    <row r="59" spans="1:8" ht="6.75" customHeight="1">
      <c r="A59" s="15"/>
      <c r="B59" s="12"/>
      <c r="C59" s="13"/>
      <c r="D59" s="13"/>
      <c r="E59" s="13"/>
      <c r="F59" s="14"/>
      <c r="H59" s="8"/>
    </row>
    <row r="60" spans="1:8" ht="18" customHeight="1" thickBot="1">
      <c r="A60" s="44" t="s">
        <v>52</v>
      </c>
      <c r="B60" s="45">
        <v>-0.4677678346633911</v>
      </c>
      <c r="C60" s="46">
        <v>-0.1893947497010231</v>
      </c>
      <c r="D60" s="46">
        <v>0.21633291989564896</v>
      </c>
      <c r="E60" s="47">
        <v>-0.44082963466644287</v>
      </c>
      <c r="F60" s="48">
        <v>-0.0941622257232666</v>
      </c>
      <c r="H60" s="8"/>
    </row>
    <row r="62" spans="1:6" ht="41.25" customHeight="1">
      <c r="A62" s="158" t="s">
        <v>59</v>
      </c>
      <c r="B62" s="158"/>
      <c r="C62" s="158"/>
      <c r="D62" s="158"/>
      <c r="E62" s="158"/>
      <c r="F62" s="158"/>
    </row>
    <row r="63" ht="15">
      <c r="A63" s="61" t="s">
        <v>58</v>
      </c>
    </row>
  </sheetData>
  <sheetProtection/>
  <mergeCells count="1">
    <mergeCell ref="A62:F62"/>
  </mergeCells>
  <printOptions horizontalCentered="1"/>
  <pageMargins left="0.75" right="0.75" top="0.75" bottom="0.75" header="0.5" footer="0.38"/>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H63"/>
  <sheetViews>
    <sheetView showGridLines="0" zoomScalePageLayoutView="0" workbookViewId="0" topLeftCell="A1">
      <selection activeCell="G8" sqref="G8"/>
    </sheetView>
  </sheetViews>
  <sheetFormatPr defaultColWidth="15.7109375" defaultRowHeight="12.75"/>
  <cols>
    <col min="1" max="1" width="44.7109375" style="71" customWidth="1"/>
    <col min="2" max="6" width="15.7109375" style="127" customWidth="1"/>
    <col min="7" max="7" width="15.57421875" style="71" customWidth="1"/>
    <col min="8" max="8" width="9.7109375" style="71" customWidth="1"/>
    <col min="9" max="253" width="9.140625" style="71" customWidth="1"/>
    <col min="254" max="254" width="51.57421875" style="71" customWidth="1"/>
    <col min="255" max="255" width="17.00390625" style="71" customWidth="1"/>
    <col min="256" max="16384" width="15.7109375" style="71" customWidth="1"/>
  </cols>
  <sheetData>
    <row r="1" spans="1:6" ht="15.75">
      <c r="A1" s="70" t="s">
        <v>57</v>
      </c>
      <c r="B1" s="70"/>
      <c r="C1" s="70"/>
      <c r="D1" s="70"/>
      <c r="E1" s="70"/>
      <c r="F1" s="70"/>
    </row>
    <row r="2" spans="1:6" ht="15.75">
      <c r="A2" s="70" t="s">
        <v>0</v>
      </c>
      <c r="B2" s="70"/>
      <c r="C2" s="70"/>
      <c r="D2" s="70"/>
      <c r="E2" s="70"/>
      <c r="F2" s="70"/>
    </row>
    <row r="3" spans="1:6" ht="15.75">
      <c r="A3" s="72" t="s">
        <v>68</v>
      </c>
      <c r="B3" s="70"/>
      <c r="C3" s="70"/>
      <c r="D3" s="70"/>
      <c r="E3" s="70"/>
      <c r="F3" s="70"/>
    </row>
    <row r="4" spans="1:6" ht="16.5" thickBot="1">
      <c r="A4" s="73"/>
      <c r="B4" s="73"/>
      <c r="C4" s="73"/>
      <c r="D4" s="73"/>
      <c r="E4" s="73"/>
      <c r="F4" s="73"/>
    </row>
    <row r="5" spans="1:8" s="75" customFormat="1" ht="42.75" customHeight="1" thickBot="1">
      <c r="A5" s="147" t="s">
        <v>1</v>
      </c>
      <c r="B5" s="148" t="s">
        <v>2</v>
      </c>
      <c r="C5" s="149" t="s">
        <v>3</v>
      </c>
      <c r="D5" s="149" t="s">
        <v>4</v>
      </c>
      <c r="E5" s="149" t="s">
        <v>5</v>
      </c>
      <c r="F5" s="150" t="s">
        <v>56</v>
      </c>
      <c r="G5" s="74"/>
      <c r="H5" s="74"/>
    </row>
    <row r="6" spans="1:6" ht="15">
      <c r="A6" s="76" t="s">
        <v>6</v>
      </c>
      <c r="B6" s="77"/>
      <c r="C6" s="78"/>
      <c r="D6" s="78"/>
      <c r="E6" s="78"/>
      <c r="F6" s="79"/>
    </row>
    <row r="7" spans="1:6" ht="15">
      <c r="A7" s="80" t="s">
        <v>7</v>
      </c>
      <c r="B7" s="77"/>
      <c r="C7" s="78"/>
      <c r="D7" s="78"/>
      <c r="E7" s="78"/>
      <c r="F7" s="79"/>
    </row>
    <row r="8" spans="1:8" ht="15">
      <c r="A8" s="81" t="s">
        <v>8</v>
      </c>
      <c r="B8" s="77">
        <v>841216</v>
      </c>
      <c r="C8" s="78">
        <v>0</v>
      </c>
      <c r="D8" s="78">
        <v>0</v>
      </c>
      <c r="E8" s="78">
        <v>841216</v>
      </c>
      <c r="F8" s="79">
        <v>863978</v>
      </c>
      <c r="H8" s="8"/>
    </row>
    <row r="9" spans="1:8" ht="15">
      <c r="A9" s="81" t="s">
        <v>9</v>
      </c>
      <c r="B9" s="77">
        <v>42256569</v>
      </c>
      <c r="C9" s="78">
        <v>0</v>
      </c>
      <c r="D9" s="78">
        <v>0</v>
      </c>
      <c r="E9" s="78">
        <v>42256569</v>
      </c>
      <c r="F9" s="79">
        <v>39519090</v>
      </c>
      <c r="H9" s="8"/>
    </row>
    <row r="10" spans="1:8" ht="15">
      <c r="A10" s="81" t="s">
        <v>10</v>
      </c>
      <c r="B10" s="77">
        <v>15421278</v>
      </c>
      <c r="C10" s="78">
        <v>0</v>
      </c>
      <c r="D10" s="78">
        <v>0</v>
      </c>
      <c r="E10" s="78">
        <v>15421278</v>
      </c>
      <c r="F10" s="79">
        <v>13326135</v>
      </c>
      <c r="H10" s="8"/>
    </row>
    <row r="11" spans="1:8" ht="15">
      <c r="A11" s="81" t="s">
        <v>11</v>
      </c>
      <c r="B11" s="77">
        <v>0</v>
      </c>
      <c r="C11" s="78">
        <v>9232423.760394605</v>
      </c>
      <c r="D11" s="78">
        <v>0</v>
      </c>
      <c r="E11" s="78">
        <v>9232423.760394605</v>
      </c>
      <c r="F11" s="79">
        <v>9001440.977641892</v>
      </c>
      <c r="H11" s="8"/>
    </row>
    <row r="12" spans="1:8" ht="15">
      <c r="A12" s="83" t="s">
        <v>12</v>
      </c>
      <c r="B12" s="109">
        <v>7375239.791195487</v>
      </c>
      <c r="C12" s="85">
        <v>749422.4401818735</v>
      </c>
      <c r="D12" s="78">
        <v>0</v>
      </c>
      <c r="E12" s="85">
        <v>8124662.23137736</v>
      </c>
      <c r="F12" s="86">
        <v>7747271.134461466</v>
      </c>
      <c r="H12" s="8"/>
    </row>
    <row r="13" spans="1:8" s="92" customFormat="1" ht="15.75">
      <c r="A13" s="87" t="s">
        <v>13</v>
      </c>
      <c r="B13" s="96">
        <v>65894302.79119549</v>
      </c>
      <c r="C13" s="90">
        <v>9981846.200576479</v>
      </c>
      <c r="D13" s="90">
        <v>0</v>
      </c>
      <c r="E13" s="90">
        <v>75876148.99177197</v>
      </c>
      <c r="F13" s="91">
        <v>70457915.11210336</v>
      </c>
      <c r="G13" s="71"/>
      <c r="H13" s="8"/>
    </row>
    <row r="14" spans="1:8" ht="15">
      <c r="A14" s="80" t="s">
        <v>14</v>
      </c>
      <c r="B14" s="77">
        <v>0</v>
      </c>
      <c r="C14" s="78">
        <v>4374524.112120705</v>
      </c>
      <c r="D14" s="78">
        <v>4080686.9223417444</v>
      </c>
      <c r="E14" s="94">
        <v>8455211.034462448</v>
      </c>
      <c r="F14" s="95">
        <v>8307576.402247781</v>
      </c>
      <c r="H14" s="8"/>
    </row>
    <row r="15" spans="1:8" ht="15">
      <c r="A15" s="80" t="s">
        <v>15</v>
      </c>
      <c r="B15" s="77"/>
      <c r="C15" s="78"/>
      <c r="D15" s="78"/>
      <c r="E15" s="78"/>
      <c r="F15" s="79"/>
      <c r="H15" s="8"/>
    </row>
    <row r="16" spans="1:8" ht="15">
      <c r="A16" s="81" t="s">
        <v>16</v>
      </c>
      <c r="B16" s="77">
        <v>0</v>
      </c>
      <c r="C16" s="78">
        <v>0</v>
      </c>
      <c r="D16" s="78">
        <v>213314440</v>
      </c>
      <c r="E16" s="78">
        <v>213314440</v>
      </c>
      <c r="F16" s="79">
        <v>220598245</v>
      </c>
      <c r="H16" s="8"/>
    </row>
    <row r="17" spans="1:8" ht="15" customHeight="1">
      <c r="A17" s="93" t="s">
        <v>61</v>
      </c>
      <c r="B17" s="77">
        <v>0</v>
      </c>
      <c r="C17" s="78">
        <v>0</v>
      </c>
      <c r="D17" s="78">
        <v>0</v>
      </c>
      <c r="E17" s="78">
        <v>0</v>
      </c>
      <c r="F17" s="79">
        <v>2948279</v>
      </c>
      <c r="H17" s="8"/>
    </row>
    <row r="18" spans="1:8" ht="15">
      <c r="A18" s="81" t="s">
        <v>17</v>
      </c>
      <c r="B18" s="77">
        <v>0</v>
      </c>
      <c r="C18" s="78">
        <v>0</v>
      </c>
      <c r="D18" s="78">
        <v>19866584.975963864</v>
      </c>
      <c r="E18" s="78">
        <v>19866584.975963864</v>
      </c>
      <c r="F18" s="95">
        <v>18920557.119965583</v>
      </c>
      <c r="H18" s="8"/>
    </row>
    <row r="19" spans="1:8" ht="15">
      <c r="A19" s="81" t="s">
        <v>53</v>
      </c>
      <c r="B19" s="77">
        <v>14546727</v>
      </c>
      <c r="C19" s="78">
        <v>0</v>
      </c>
      <c r="D19" s="78">
        <v>0</v>
      </c>
      <c r="E19" s="78">
        <v>14546727</v>
      </c>
      <c r="F19" s="79">
        <v>15718417</v>
      </c>
      <c r="H19" s="8"/>
    </row>
    <row r="20" spans="1:8" ht="15">
      <c r="A20" s="83" t="s">
        <v>18</v>
      </c>
      <c r="B20" s="109">
        <v>50007827</v>
      </c>
      <c r="C20" s="78">
        <v>0</v>
      </c>
      <c r="D20" s="78">
        <v>0</v>
      </c>
      <c r="E20" s="85">
        <v>50007827</v>
      </c>
      <c r="F20" s="86">
        <v>58219951</v>
      </c>
      <c r="H20" s="8"/>
    </row>
    <row r="21" spans="1:8" s="92" customFormat="1" ht="15.75">
      <c r="A21" s="87" t="s">
        <v>19</v>
      </c>
      <c r="B21" s="96">
        <v>64554554</v>
      </c>
      <c r="C21" s="90">
        <v>4374524.112120705</v>
      </c>
      <c r="D21" s="90">
        <v>237261711.8983056</v>
      </c>
      <c r="E21" s="90">
        <v>306190790.0104263</v>
      </c>
      <c r="F21" s="91">
        <v>324713025.52221334</v>
      </c>
      <c r="G21" s="71"/>
      <c r="H21" s="8"/>
    </row>
    <row r="22" spans="1:8" ht="15">
      <c r="A22" s="80" t="s">
        <v>20</v>
      </c>
      <c r="B22" s="77">
        <v>0</v>
      </c>
      <c r="C22" s="78">
        <v>0</v>
      </c>
      <c r="D22" s="78">
        <v>92865948.7065409</v>
      </c>
      <c r="E22" s="78">
        <v>92865948.7065409</v>
      </c>
      <c r="F22" s="79">
        <v>88443760.67289609</v>
      </c>
      <c r="H22" s="8"/>
    </row>
    <row r="23" spans="1:8" ht="15">
      <c r="A23" s="80" t="s">
        <v>21</v>
      </c>
      <c r="B23" s="77">
        <v>0</v>
      </c>
      <c r="C23" s="78">
        <v>116543143</v>
      </c>
      <c r="D23" s="78">
        <v>0</v>
      </c>
      <c r="E23" s="94">
        <v>116543143</v>
      </c>
      <c r="F23" s="95">
        <v>114257983</v>
      </c>
      <c r="H23" s="8"/>
    </row>
    <row r="24" spans="1:8" ht="15">
      <c r="A24" s="80" t="s">
        <v>22</v>
      </c>
      <c r="B24" s="77">
        <v>0</v>
      </c>
      <c r="C24" s="78">
        <v>14273209.550466338</v>
      </c>
      <c r="D24" s="78">
        <v>0</v>
      </c>
      <c r="E24" s="78">
        <v>14273209.550466338</v>
      </c>
      <c r="F24" s="79">
        <v>13993342.696535625</v>
      </c>
      <c r="H24" s="8"/>
    </row>
    <row r="25" spans="1:8" ht="15">
      <c r="A25" s="80" t="s">
        <v>23</v>
      </c>
      <c r="B25" s="77">
        <v>1620000</v>
      </c>
      <c r="C25" s="78">
        <v>422134874.5688753</v>
      </c>
      <c r="D25" s="78">
        <v>0</v>
      </c>
      <c r="E25" s="78">
        <v>423754874.5688753</v>
      </c>
      <c r="F25" s="79">
        <v>392034660.7178641</v>
      </c>
      <c r="H25" s="8"/>
    </row>
    <row r="26" spans="1:8" ht="15">
      <c r="A26" s="80" t="s">
        <v>24</v>
      </c>
      <c r="B26" s="77"/>
      <c r="C26" s="78"/>
      <c r="D26" s="78"/>
      <c r="E26" s="78"/>
      <c r="F26" s="79"/>
      <c r="H26" s="8"/>
    </row>
    <row r="27" spans="1:8" ht="15" customHeight="1">
      <c r="A27" s="81" t="s">
        <v>60</v>
      </c>
      <c r="B27" s="77">
        <v>56366495</v>
      </c>
      <c r="C27" s="78">
        <v>16627285</v>
      </c>
      <c r="D27" s="78">
        <v>0</v>
      </c>
      <c r="E27" s="78">
        <v>72993780</v>
      </c>
      <c r="F27" s="79">
        <v>80050579.45683488</v>
      </c>
      <c r="H27" s="8"/>
    </row>
    <row r="28" spans="1:8" ht="15">
      <c r="A28" s="81" t="s">
        <v>26</v>
      </c>
      <c r="B28" s="77">
        <v>0</v>
      </c>
      <c r="C28" s="78">
        <v>0</v>
      </c>
      <c r="D28" s="78">
        <v>0</v>
      </c>
      <c r="E28" s="78">
        <v>0</v>
      </c>
      <c r="F28" s="79">
        <v>0</v>
      </c>
      <c r="H28" s="8"/>
    </row>
    <row r="29" spans="1:8" ht="15.75" thickBot="1">
      <c r="A29" s="97" t="s">
        <v>27</v>
      </c>
      <c r="B29" s="98">
        <v>4966053</v>
      </c>
      <c r="C29" s="99">
        <v>9949761.231461402</v>
      </c>
      <c r="D29" s="78">
        <v>2856821.645132536</v>
      </c>
      <c r="E29" s="100">
        <v>17772635.87659394</v>
      </c>
      <c r="F29" s="101">
        <v>17746757</v>
      </c>
      <c r="H29" s="8"/>
    </row>
    <row r="30" spans="1:8" s="92" customFormat="1" ht="16.5" thickTop="1">
      <c r="A30" s="102" t="s">
        <v>28</v>
      </c>
      <c r="B30" s="103">
        <v>193401404.79119548</v>
      </c>
      <c r="C30" s="104">
        <v>593884643.6635003</v>
      </c>
      <c r="D30" s="104">
        <v>332984482.249979</v>
      </c>
      <c r="E30" s="104">
        <v>1120270530.7046747</v>
      </c>
      <c r="F30" s="105">
        <v>1101698024.1784475</v>
      </c>
      <c r="G30" s="71"/>
      <c r="H30" s="8"/>
    </row>
    <row r="31" spans="1:8" ht="15">
      <c r="A31" s="80"/>
      <c r="B31" s="77"/>
      <c r="C31" s="78"/>
      <c r="D31" s="78"/>
      <c r="E31" s="78"/>
      <c r="F31" s="79"/>
      <c r="H31" s="8"/>
    </row>
    <row r="32" spans="1:8" ht="15">
      <c r="A32" s="76" t="s">
        <v>29</v>
      </c>
      <c r="B32" s="77"/>
      <c r="C32" s="78"/>
      <c r="D32" s="78"/>
      <c r="E32" s="78"/>
      <c r="F32" s="79"/>
      <c r="H32" s="8"/>
    </row>
    <row r="33" spans="1:8" ht="15">
      <c r="A33" s="80" t="s">
        <v>30</v>
      </c>
      <c r="B33" s="77"/>
      <c r="C33" s="78"/>
      <c r="D33" s="78"/>
      <c r="E33" s="78"/>
      <c r="F33" s="79"/>
      <c r="H33" s="8"/>
    </row>
    <row r="34" spans="1:8" ht="15">
      <c r="A34" s="81" t="s">
        <v>31</v>
      </c>
      <c r="B34" s="77">
        <v>86653003.8</v>
      </c>
      <c r="C34" s="78">
        <v>95109519.8</v>
      </c>
      <c r="D34" s="78">
        <v>67737851.2</v>
      </c>
      <c r="E34" s="78">
        <v>249500374.8</v>
      </c>
      <c r="F34" s="79">
        <v>246002436.8</v>
      </c>
      <c r="H34" s="8"/>
    </row>
    <row r="35" spans="1:8" ht="15">
      <c r="A35" s="81" t="s">
        <v>32</v>
      </c>
      <c r="B35" s="77">
        <v>700439</v>
      </c>
      <c r="C35" s="78">
        <v>0</v>
      </c>
      <c r="D35" s="78">
        <v>215287892</v>
      </c>
      <c r="E35" s="78">
        <v>215988331</v>
      </c>
      <c r="F35" s="79">
        <v>215528611</v>
      </c>
      <c r="H35" s="8"/>
    </row>
    <row r="36" spans="1:8" ht="15">
      <c r="A36" s="81" t="s">
        <v>33</v>
      </c>
      <c r="B36" s="77">
        <v>0</v>
      </c>
      <c r="C36" s="78">
        <v>47911967</v>
      </c>
      <c r="D36" s="78">
        <v>33882158</v>
      </c>
      <c r="E36" s="78">
        <v>81794125</v>
      </c>
      <c r="F36" s="79">
        <v>79980169</v>
      </c>
      <c r="H36" s="8"/>
    </row>
    <row r="37" spans="1:8" ht="15">
      <c r="A37" s="81" t="s">
        <v>34</v>
      </c>
      <c r="B37" s="77">
        <v>21595732</v>
      </c>
      <c r="C37" s="78">
        <v>0</v>
      </c>
      <c r="D37" s="78">
        <v>224926</v>
      </c>
      <c r="E37" s="78">
        <v>21820658</v>
      </c>
      <c r="F37" s="95">
        <v>20791428</v>
      </c>
      <c r="H37" s="8"/>
    </row>
    <row r="38" spans="1:8" ht="15">
      <c r="A38" s="81" t="s">
        <v>35</v>
      </c>
      <c r="B38" s="77">
        <v>2154358</v>
      </c>
      <c r="C38" s="78">
        <v>650994</v>
      </c>
      <c r="D38" s="78">
        <v>0</v>
      </c>
      <c r="E38" s="78">
        <v>2805352</v>
      </c>
      <c r="F38" s="79">
        <v>2666173</v>
      </c>
      <c r="H38" s="8"/>
    </row>
    <row r="39" spans="1:8" ht="15">
      <c r="A39" s="81" t="s">
        <v>36</v>
      </c>
      <c r="B39" s="77">
        <v>20184212</v>
      </c>
      <c r="C39" s="78">
        <v>597201</v>
      </c>
      <c r="D39" s="78">
        <v>590620</v>
      </c>
      <c r="E39" s="78">
        <v>21372033</v>
      </c>
      <c r="F39" s="79">
        <v>20512161</v>
      </c>
      <c r="H39" s="8"/>
    </row>
    <row r="40" spans="1:8" ht="15">
      <c r="A40" s="81" t="s">
        <v>37</v>
      </c>
      <c r="B40" s="77">
        <v>23898926</v>
      </c>
      <c r="C40" s="78">
        <v>15898060</v>
      </c>
      <c r="D40" s="78">
        <v>0</v>
      </c>
      <c r="E40" s="78">
        <v>39796986</v>
      </c>
      <c r="F40" s="95">
        <v>37822316</v>
      </c>
      <c r="H40" s="8"/>
    </row>
    <row r="41" spans="1:8" ht="15">
      <c r="A41" s="81" t="s">
        <v>38</v>
      </c>
      <c r="B41" s="77">
        <v>2905537</v>
      </c>
      <c r="C41" s="94">
        <v>435611</v>
      </c>
      <c r="D41" s="78">
        <v>12305392</v>
      </c>
      <c r="E41" s="78">
        <v>15646540</v>
      </c>
      <c r="F41" s="79">
        <v>14961312</v>
      </c>
      <c r="H41" s="8"/>
    </row>
    <row r="42" spans="1:8" ht="15">
      <c r="A42" s="80" t="s">
        <v>39</v>
      </c>
      <c r="B42" s="77">
        <v>0</v>
      </c>
      <c r="C42" s="78">
        <v>22288021.822100002</v>
      </c>
      <c r="D42" s="78"/>
      <c r="E42" s="94">
        <v>22288021.822100002</v>
      </c>
      <c r="F42" s="79">
        <v>21496093</v>
      </c>
      <c r="H42" s="8"/>
    </row>
    <row r="43" spans="1:8" ht="15">
      <c r="A43" s="80" t="s">
        <v>23</v>
      </c>
      <c r="B43" s="77">
        <v>0</v>
      </c>
      <c r="C43" s="78">
        <v>403000223.85767657</v>
      </c>
      <c r="D43" s="78">
        <v>0</v>
      </c>
      <c r="E43" s="78">
        <v>403000223.85767657</v>
      </c>
      <c r="F43" s="79">
        <v>383382306.2532563</v>
      </c>
      <c r="H43" s="8"/>
    </row>
    <row r="44" spans="1:8" ht="15.75" thickBot="1">
      <c r="A44" s="106" t="s">
        <v>40</v>
      </c>
      <c r="B44" s="98">
        <v>0</v>
      </c>
      <c r="C44" s="99">
        <v>0</v>
      </c>
      <c r="D44" s="99">
        <v>0</v>
      </c>
      <c r="E44" s="99">
        <v>0</v>
      </c>
      <c r="F44" s="108">
        <v>0</v>
      </c>
      <c r="H44" s="8"/>
    </row>
    <row r="45" spans="1:8" s="92" customFormat="1" ht="16.5" thickTop="1">
      <c r="A45" s="102" t="s">
        <v>41</v>
      </c>
      <c r="B45" s="103">
        <v>158092207.8</v>
      </c>
      <c r="C45" s="104">
        <v>585891598.4797766</v>
      </c>
      <c r="D45" s="104">
        <v>330028839.2</v>
      </c>
      <c r="E45" s="104">
        <v>1074012645.4797766</v>
      </c>
      <c r="F45" s="105">
        <v>1043143006.0532563</v>
      </c>
      <c r="G45" s="71"/>
      <c r="H45" s="8"/>
    </row>
    <row r="46" spans="1:8" ht="15">
      <c r="A46" s="80"/>
      <c r="B46" s="77"/>
      <c r="C46" s="78"/>
      <c r="D46" s="78"/>
      <c r="E46" s="78"/>
      <c r="F46" s="79"/>
      <c r="H46" s="8"/>
    </row>
    <row r="47" spans="1:8" ht="15">
      <c r="A47" s="76" t="s">
        <v>42</v>
      </c>
      <c r="B47" s="77"/>
      <c r="C47" s="78"/>
      <c r="D47" s="78"/>
      <c r="E47" s="78"/>
      <c r="F47" s="79"/>
      <c r="H47" s="8"/>
    </row>
    <row r="48" spans="1:8" ht="15">
      <c r="A48" s="80" t="s">
        <v>43</v>
      </c>
      <c r="B48" s="77"/>
      <c r="C48" s="78"/>
      <c r="D48" s="78"/>
      <c r="E48" s="78"/>
      <c r="F48" s="79"/>
      <c r="H48" s="8"/>
    </row>
    <row r="49" spans="1:8" ht="15">
      <c r="A49" s="81" t="s">
        <v>44</v>
      </c>
      <c r="B49" s="77">
        <v>0</v>
      </c>
      <c r="C49" s="78">
        <v>30282288</v>
      </c>
      <c r="D49" s="78">
        <v>34808</v>
      </c>
      <c r="E49" s="78">
        <v>30317096</v>
      </c>
      <c r="F49" s="79">
        <v>29480353</v>
      </c>
      <c r="H49" s="8"/>
    </row>
    <row r="50" spans="1:8" ht="15">
      <c r="A50" s="81" t="s">
        <v>45</v>
      </c>
      <c r="B50" s="77">
        <v>0</v>
      </c>
      <c r="C50" s="78">
        <v>0</v>
      </c>
      <c r="D50" s="78">
        <v>0</v>
      </c>
      <c r="E50" s="78">
        <v>0</v>
      </c>
      <c r="F50" s="79">
        <v>0</v>
      </c>
      <c r="H50" s="8"/>
    </row>
    <row r="51" spans="1:8" ht="15">
      <c r="A51" s="83" t="s">
        <v>46</v>
      </c>
      <c r="B51" s="109">
        <v>20745179</v>
      </c>
      <c r="C51" s="85">
        <v>-21065670</v>
      </c>
      <c r="D51" s="85">
        <v>0</v>
      </c>
      <c r="E51" s="85">
        <v>-320491</v>
      </c>
      <c r="F51" s="86">
        <v>0</v>
      </c>
      <c r="H51" s="8"/>
    </row>
    <row r="52" spans="1:8" ht="15">
      <c r="A52" s="110" t="s">
        <v>47</v>
      </c>
      <c r="B52" s="111">
        <v>20745179</v>
      </c>
      <c r="C52" s="112">
        <v>9216618</v>
      </c>
      <c r="D52" s="112">
        <v>34808</v>
      </c>
      <c r="E52" s="112">
        <v>29996605</v>
      </c>
      <c r="F52" s="113">
        <v>29480353</v>
      </c>
      <c r="H52" s="8"/>
    </row>
    <row r="53" spans="1:8" ht="15">
      <c r="A53" s="80"/>
      <c r="B53" s="77"/>
      <c r="C53" s="78"/>
      <c r="D53" s="78"/>
      <c r="E53" s="78"/>
      <c r="F53" s="79"/>
      <c r="H53" s="8"/>
    </row>
    <row r="54" spans="1:8" ht="15">
      <c r="A54" s="80" t="s">
        <v>48</v>
      </c>
      <c r="B54" s="77"/>
      <c r="C54" s="78"/>
      <c r="D54" s="78"/>
      <c r="E54" s="78"/>
      <c r="F54" s="79"/>
      <c r="H54" s="8"/>
    </row>
    <row r="55" spans="1:8" ht="15">
      <c r="A55" s="81" t="s">
        <v>49</v>
      </c>
      <c r="B55" s="77">
        <v>0</v>
      </c>
      <c r="C55" s="78">
        <v>0</v>
      </c>
      <c r="D55" s="78">
        <v>0</v>
      </c>
      <c r="E55" s="78">
        <v>0</v>
      </c>
      <c r="F55" s="79">
        <v>0</v>
      </c>
      <c r="H55" s="8"/>
    </row>
    <row r="56" spans="1:8" ht="15">
      <c r="A56" s="83" t="s">
        <v>40</v>
      </c>
      <c r="B56" s="109">
        <v>14564018</v>
      </c>
      <c r="C56" s="85">
        <v>-1223573</v>
      </c>
      <c r="D56" s="85">
        <v>2920835</v>
      </c>
      <c r="E56" s="85">
        <v>16261280</v>
      </c>
      <c r="F56" s="86">
        <v>29074665</v>
      </c>
      <c r="H56" s="8"/>
    </row>
    <row r="57" spans="1:8" ht="15.75" thickBot="1">
      <c r="A57" s="114" t="s">
        <v>50</v>
      </c>
      <c r="B57" s="115">
        <v>14564018</v>
      </c>
      <c r="C57" s="116">
        <v>-1223573</v>
      </c>
      <c r="D57" s="116">
        <v>2920835</v>
      </c>
      <c r="E57" s="116">
        <v>16261280</v>
      </c>
      <c r="F57" s="117">
        <v>29074665</v>
      </c>
      <c r="H57" s="8"/>
    </row>
    <row r="58" spans="1:8" s="92" customFormat="1" ht="16.5" thickTop="1">
      <c r="A58" s="118" t="s">
        <v>51</v>
      </c>
      <c r="B58" s="119">
        <v>193401404.8</v>
      </c>
      <c r="C58" s="120">
        <v>593884643.4797766</v>
      </c>
      <c r="D58" s="120">
        <v>332984482.2</v>
      </c>
      <c r="E58" s="120">
        <v>1120270530.4797766</v>
      </c>
      <c r="F58" s="121">
        <v>1101698024.0532563</v>
      </c>
      <c r="G58" s="71"/>
      <c r="H58" s="8"/>
    </row>
    <row r="59" spans="1:8" ht="15">
      <c r="A59" s="80"/>
      <c r="B59" s="77"/>
      <c r="C59" s="78"/>
      <c r="D59" s="78"/>
      <c r="E59" s="78"/>
      <c r="F59" s="79"/>
      <c r="H59" s="8"/>
    </row>
    <row r="60" spans="1:8" ht="15.75" thickBot="1">
      <c r="A60" s="122" t="s">
        <v>52</v>
      </c>
      <c r="B60" s="136">
        <v>-0.008804529905319214</v>
      </c>
      <c r="C60" s="142">
        <v>0.18372368812561035</v>
      </c>
      <c r="D60" s="142">
        <v>0.04997903108596802</v>
      </c>
      <c r="E60" s="143">
        <v>0.224898099899292</v>
      </c>
      <c r="F60" s="144">
        <v>0.12519121170043945</v>
      </c>
      <c r="H60" s="8"/>
    </row>
    <row r="61" ht="23.25" customHeight="1"/>
    <row r="62" spans="1:6" ht="42.75" customHeight="1">
      <c r="A62" s="159" t="s">
        <v>69</v>
      </c>
      <c r="B62" s="159"/>
      <c r="C62" s="159"/>
      <c r="D62" s="159"/>
      <c r="E62" s="159"/>
      <c r="F62" s="159"/>
    </row>
    <row r="63" ht="15">
      <c r="A63" s="145" t="s">
        <v>70</v>
      </c>
    </row>
  </sheetData>
  <sheetProtection/>
  <mergeCells count="1">
    <mergeCell ref="A62:F62"/>
  </mergeCells>
  <printOptions horizontalCentered="1"/>
  <pageMargins left="0.75" right="0.75" top="0.75" bottom="0.75" header="0.3" footer="0.3"/>
  <pageSetup fitToHeight="1" fitToWidth="1"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fox</dc:creator>
  <cp:keywords/>
  <dc:description/>
  <cp:lastModifiedBy>Jill Taylor</cp:lastModifiedBy>
  <cp:lastPrinted>2011-10-04T16:06:33Z</cp:lastPrinted>
  <dcterms:created xsi:type="dcterms:W3CDTF">2007-06-15T00:53:43Z</dcterms:created>
  <dcterms:modified xsi:type="dcterms:W3CDTF">2013-07-17T17:18:45Z</dcterms:modified>
  <cp:category/>
  <cp:version/>
  <cp:contentType/>
  <cp:contentStatus/>
</cp:coreProperties>
</file>