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30" yWindow="65491" windowWidth="12540" windowHeight="12165" activeTab="0"/>
  </bookViews>
  <sheets>
    <sheet name="Consolidated " sheetId="1" r:id="rId1"/>
    <sheet name="System " sheetId="2" r:id="rId2"/>
    <sheet name="UCB" sheetId="3" r:id="rId3"/>
    <sheet name="UCCS" sheetId="4" r:id="rId4"/>
    <sheet name="UCD" sheetId="5" r:id="rId5"/>
    <sheet name="AMC" sheetId="6" r:id="rId6"/>
  </sheets>
  <definedNames>
    <definedName name="____FMT10">'System '!#REF!</definedName>
    <definedName name="____FMT100">'System '!#REF!</definedName>
    <definedName name="____FMT1100">'System '!#REF!</definedName>
    <definedName name="____FMT1200">'System '!#REF!</definedName>
    <definedName name="____FMT1300">'System '!#REF!</definedName>
    <definedName name="____FMT1400">'System '!#REF!</definedName>
    <definedName name="____FMT15">'System '!#REF!</definedName>
    <definedName name="____FMT1500">'System '!#REF!</definedName>
    <definedName name="____FMT1600">'System '!#REF!</definedName>
    <definedName name="____FMT1700">'System '!#REF!</definedName>
    <definedName name="____FMT1800">'System '!#REF!</definedName>
    <definedName name="____FMT1900">'System '!#REF!</definedName>
    <definedName name="____FMT20">'System '!$A$34:$K$68</definedName>
    <definedName name="____FMT2000">'System '!$A$128:$K$160</definedName>
    <definedName name="____FMT30">'System '!#REF!</definedName>
    <definedName name="____FMT410">'System '!#REF!</definedName>
    <definedName name="____FMT411">'System '!#REF!</definedName>
    <definedName name="____FMT600">'System '!#REF!</definedName>
    <definedName name="____FMT9100">'System '!#REF!</definedName>
    <definedName name="____FMT9999">'System '!#REF!</definedName>
    <definedName name="___FMT10">'AMC'!#REF!</definedName>
    <definedName name="___FMT100">'AMC'!#REF!</definedName>
    <definedName name="___FMT1100">'AMC'!$A$340:$K$374</definedName>
    <definedName name="___FMT1200">'AMC'!#REF!</definedName>
    <definedName name="___FMT1300">'AMC'!$A$416:$K$450</definedName>
    <definedName name="___FMT1400">'AMC'!$A$453:$K$486</definedName>
    <definedName name="___FMT15">'AMC'!#REF!</definedName>
    <definedName name="___FMT1500">'AMC'!$A$490:$K$524</definedName>
    <definedName name="___FMT1600">'AMC'!$A$528:$K$561</definedName>
    <definedName name="___FMT1700">'AMC'!$A$564:$K$600</definedName>
    <definedName name="___FMT1800">'AMC'!$A$602:$K$636</definedName>
    <definedName name="___FMT1900">'AMC'!#REF!</definedName>
    <definedName name="___FMT20">'AMC'!$A$34:$K$68</definedName>
    <definedName name="___FMT2000">'AMC'!$A$641:$K$673</definedName>
    <definedName name="___FMT30">'AMC'!#REF!</definedName>
    <definedName name="___FMT410">'AMC'!#REF!</definedName>
    <definedName name="___FMT411">'AMC'!#REF!</definedName>
    <definedName name="___FMT600">'AMC'!#REF!</definedName>
    <definedName name="___FMT9100">'AMC'!#REF!</definedName>
    <definedName name="___FMT9999">'AMC'!#REF!</definedName>
    <definedName name="__FMT10">'UCD'!#REF!</definedName>
    <definedName name="__FMT100">'UCD'!#REF!</definedName>
    <definedName name="__FMT1100">'UCD'!$A$340:$K$374</definedName>
    <definedName name="__FMT1200">'UCD'!#REF!</definedName>
    <definedName name="__FMT1300">'UCD'!$A$416:$K$450</definedName>
    <definedName name="__FMT1400">'UCD'!$A$453:$K$486</definedName>
    <definedName name="__FMT15">'UCD'!#REF!</definedName>
    <definedName name="__FMT1500">'UCD'!$A$490:$K$524</definedName>
    <definedName name="__FMT1600">'UCD'!$A$528:$K$561</definedName>
    <definedName name="__FMT1700">'UCD'!$A$564:$K$600</definedName>
    <definedName name="__FMT1800">'UCD'!$A$602:$K$636</definedName>
    <definedName name="__FMT1900">'UCD'!#REF!</definedName>
    <definedName name="__FMT20">'UCD'!$A$34:$K$68</definedName>
    <definedName name="__FMT2000">'UCD'!$A$641:$K$673</definedName>
    <definedName name="__FMT30">'UCD'!#REF!</definedName>
    <definedName name="__FMT410">'UCD'!#REF!</definedName>
    <definedName name="__FMT411">'UCD'!#REF!</definedName>
    <definedName name="__FMT600">'UCD'!#REF!</definedName>
    <definedName name="__FMT9100">'UCD'!#REF!</definedName>
    <definedName name="__FMT9999">'UCD'!#REF!</definedName>
    <definedName name="_Fill" localSheetId="5" hidden="1">'AMC'!#REF!</definedName>
    <definedName name="_Fill" localSheetId="1" hidden="1">'System '!#REF!</definedName>
    <definedName name="_Fill" localSheetId="2" hidden="1">'UCB'!#REF!</definedName>
    <definedName name="_Fill" localSheetId="3" hidden="1">'UCCS'!#REF!</definedName>
    <definedName name="_Fill" localSheetId="4" hidden="1">'UCD'!#REF!</definedName>
    <definedName name="_Fill" hidden="1">'Consolidated '!#REF!</definedName>
    <definedName name="_FMT10" localSheetId="2">'UCB'!#REF!</definedName>
    <definedName name="_FMT10" localSheetId="3">'UCCS'!#REF!</definedName>
    <definedName name="_FMT10">'Consolidated '!#REF!</definedName>
    <definedName name="_FMT100" localSheetId="2">'UCB'!#REF!</definedName>
    <definedName name="_FMT100" localSheetId="3">'UCCS'!#REF!</definedName>
    <definedName name="_FMT100">'Consolidated '!#REF!</definedName>
    <definedName name="_FMT1100" localSheetId="2">'UCB'!$A$340:$K$374</definedName>
    <definedName name="_FMT1100" localSheetId="3">'UCCS'!$A$340:$K$374</definedName>
    <definedName name="_FMT1100">'Consolidated '!#REF!</definedName>
    <definedName name="_FMT1200" localSheetId="2">'UCB'!#REF!</definedName>
    <definedName name="_FMT1200" localSheetId="3">'UCCS'!#REF!</definedName>
    <definedName name="_FMT1200">'Consolidated '!#REF!</definedName>
    <definedName name="_FMT1300" localSheetId="2">'UCB'!$A$416:$K$450</definedName>
    <definedName name="_FMT1300" localSheetId="3">'UCCS'!$A$416:$K$450</definedName>
    <definedName name="_FMT1300">'Consolidated '!#REF!</definedName>
    <definedName name="_FMT1400" localSheetId="2">'UCB'!$A$453:$K$486</definedName>
    <definedName name="_FMT1400" localSheetId="3">'UCCS'!$A$453:$K$486</definedName>
    <definedName name="_FMT1400">'Consolidated '!#REF!</definedName>
    <definedName name="_FMT15" localSheetId="2">'UCB'!#REF!</definedName>
    <definedName name="_FMT15" localSheetId="3">'UCCS'!#REF!</definedName>
    <definedName name="_FMT15">'Consolidated '!#REF!</definedName>
    <definedName name="_FMT1500" localSheetId="2">'UCB'!$A$490:$K$524</definedName>
    <definedName name="_FMT1500" localSheetId="3">'UCCS'!$A$490:$K$524</definedName>
    <definedName name="_FMT1500">'Consolidated '!#REF!</definedName>
    <definedName name="_FMT1600" localSheetId="2">'UCB'!$A$528:$K$561</definedName>
    <definedName name="_FMT1600" localSheetId="3">'UCCS'!$A$528:$K$561</definedName>
    <definedName name="_FMT1600">'Consolidated '!#REF!</definedName>
    <definedName name="_FMT1700" localSheetId="2">'UCB'!$A$564:$K$600</definedName>
    <definedName name="_FMT1700" localSheetId="3">'UCCS'!$A$564:$K$600</definedName>
    <definedName name="_FMT1700">'Consolidated '!#REF!</definedName>
    <definedName name="_FMT1800" localSheetId="2">'UCB'!$A$602:$K$636</definedName>
    <definedName name="_FMT1800" localSheetId="3">'UCCS'!$A$602:$K$636</definedName>
    <definedName name="_FMT1800">'Consolidated '!#REF!</definedName>
    <definedName name="_FMT1900" localSheetId="2">'UCB'!$A$640:$K$640</definedName>
    <definedName name="_FMT1900" localSheetId="3">'UCCS'!$A$675:$K$675</definedName>
    <definedName name="_FMT1900">'Consolidated '!#REF!</definedName>
    <definedName name="_FMT20" localSheetId="2">'UCB'!$A$34:$K$68</definedName>
    <definedName name="_FMT20" localSheetId="3">'UCCS'!$A$34:$K$68</definedName>
    <definedName name="_FMT20">'Consolidated '!#REF!</definedName>
    <definedName name="_FMT2000" localSheetId="2">'UCB'!$A$642:$K$674</definedName>
    <definedName name="_FMT2000" localSheetId="3">'UCCS'!$A$677:$K$709</definedName>
    <definedName name="_FMT2000">'Consolidated '!#REF!</definedName>
    <definedName name="_FMT30" localSheetId="2">'UCB'!#REF!</definedName>
    <definedName name="_FMT30" localSheetId="3">'UCCS'!#REF!</definedName>
    <definedName name="_FMT30">'Consolidated '!#REF!</definedName>
    <definedName name="_FMT410" localSheetId="2">'UCB'!#REF!</definedName>
    <definedName name="_FMT410" localSheetId="3">'UCCS'!#REF!</definedName>
    <definedName name="_FMT410">'Consolidated '!#REF!</definedName>
    <definedName name="_FMT411" localSheetId="2">'UCB'!#REF!</definedName>
    <definedName name="_FMT411" localSheetId="3">'UCCS'!#REF!</definedName>
    <definedName name="_FMT411">'Consolidated '!#REF!</definedName>
    <definedName name="_FMT600" localSheetId="2">'UCB'!#REF!</definedName>
    <definedName name="_FMT600" localSheetId="3">'UCCS'!#REF!</definedName>
    <definedName name="_FMT600">'Consolidated '!#REF!</definedName>
    <definedName name="_FMT9100" localSheetId="2">'UCB'!#REF!</definedName>
    <definedName name="_FMT9100" localSheetId="3">'UCCS'!#REF!</definedName>
    <definedName name="_FMT9100">'Consolidated '!#REF!</definedName>
    <definedName name="_FMT9999" localSheetId="2">'UCB'!#REF!</definedName>
    <definedName name="_FMT9999" localSheetId="3">'UCCS'!#REF!</definedName>
    <definedName name="_FMT9999">'Consolidated '!#REF!</definedName>
    <definedName name="_Regression_Int" localSheetId="5" hidden="1">1</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FMT35NR" localSheetId="5">'AMC'!#REF!</definedName>
    <definedName name="FMT35NR" localSheetId="1">'System '!#REF!</definedName>
    <definedName name="FMT35NR" localSheetId="2">'UCB'!#REF!</definedName>
    <definedName name="FMT35NR" localSheetId="3">'UCCS'!#REF!</definedName>
    <definedName name="FMT35NR" localSheetId="4">'UCD'!#REF!</definedName>
    <definedName name="FMT35NR">'Consolidated '!#REF!</definedName>
    <definedName name="FMT35R" localSheetId="5">'AMC'!#REF!</definedName>
    <definedName name="FMT35R" localSheetId="1">'System '!#REF!</definedName>
    <definedName name="FMT35R" localSheetId="2">'UCB'!#REF!</definedName>
    <definedName name="FMT35R" localSheetId="3">'UCCS'!#REF!</definedName>
    <definedName name="FMT35R" localSheetId="4">'UCD'!#REF!</definedName>
    <definedName name="FMT35R">'Consolidated '!#REF!</definedName>
    <definedName name="OLE_LINK1" localSheetId="5">'AMC'!#REF!</definedName>
    <definedName name="OLE_LINK1" localSheetId="0">'Consolidated '!#REF!</definedName>
    <definedName name="OLE_LINK1" localSheetId="1">'System '!#REF!</definedName>
    <definedName name="OLE_LINK1" localSheetId="2">'UCB'!#REF!</definedName>
    <definedName name="OLE_LINK1" localSheetId="3">'UCCS'!#REF!</definedName>
    <definedName name="OLE_LINK1" localSheetId="4">'UCD'!#REF!</definedName>
    <definedName name="_xlnm.Print_Area" localSheetId="5">'AMC'!$A$1:$K$674</definedName>
    <definedName name="_xlnm.Print_Area" localSheetId="0">'Consolidated '!$A$1:$K$124</definedName>
    <definedName name="_xlnm.Print_Area" localSheetId="1">'System '!$A$1:$K$161</definedName>
    <definedName name="_xlnm.Print_Area" localSheetId="2">'UCB'!$A$1:$K$675</definedName>
    <definedName name="_xlnm.Print_Area" localSheetId="3">'UCCS'!$A$1:$K$710</definedName>
    <definedName name="_xlnm.Print_Area" localSheetId="4">'UCD'!$A$1:$K$674</definedName>
    <definedName name="Print_Area_MI" localSheetId="5">'AMC'!#REF!</definedName>
    <definedName name="Print_Area_MI" localSheetId="0">'Consolidated '!#REF!</definedName>
    <definedName name="Print_Area_MI" localSheetId="1">'System '!#REF!</definedName>
    <definedName name="Print_Area_MI" localSheetId="2">'UCB'!#REF!</definedName>
    <definedName name="Print_Area_MI" localSheetId="3">'UCCS'!#REF!</definedName>
    <definedName name="Print_Area_MI" localSheetId="4">'UCD'!#REF!</definedName>
  </definedNames>
  <calcPr fullCalcOnLoad="1"/>
</workbook>
</file>

<file path=xl/sharedStrings.xml><?xml version="1.0" encoding="utf-8"?>
<sst xmlns="http://schemas.openxmlformats.org/spreadsheetml/2006/main" count="4530" uniqueCount="282">
  <si>
    <t xml:space="preserve"> </t>
  </si>
  <si>
    <t>-</t>
  </si>
  <si>
    <t>Ln</t>
  </si>
  <si>
    <t>Functional Expenditure</t>
  </si>
  <si>
    <t>No</t>
  </si>
  <si>
    <t xml:space="preserve">Summary  </t>
  </si>
  <si>
    <t xml:space="preserve">FTE </t>
  </si>
  <si>
    <t>Actual</t>
  </si>
  <si>
    <t>Estimate</t>
  </si>
  <si>
    <t>Instruction</t>
  </si>
  <si>
    <t>Research (State Supported)</t>
  </si>
  <si>
    <t>Public Service</t>
  </si>
  <si>
    <t>Academic Support</t>
  </si>
  <si>
    <t>Student Services</t>
  </si>
  <si>
    <t>Institutional Support</t>
  </si>
  <si>
    <t>Scholarships &amp; Fellowships</t>
  </si>
  <si>
    <t>Transfers</t>
  </si>
  <si>
    <t>SOURCE OF FUNDS (Fund Number)</t>
  </si>
  <si>
    <t xml:space="preserve"> Object</t>
  </si>
  <si>
    <t xml:space="preserve">Operation &amp; Maintenance of Plant </t>
  </si>
  <si>
    <t>Fmt. 2000 Ln 20</t>
  </si>
  <si>
    <t>Hospitals</t>
  </si>
  <si>
    <t>Fmt. 1100 Ln 25</t>
  </si>
  <si>
    <t>Fmt. 1200 Ln 25</t>
  </si>
  <si>
    <t>Fmt. 1300 Ln 25</t>
  </si>
  <si>
    <t>Fmt. 1400 Ln 25</t>
  </si>
  <si>
    <t>Fmt. 1500 Ln 25</t>
  </si>
  <si>
    <t>Fmt. 1600 Ln 25</t>
  </si>
  <si>
    <t>Fmt. 1700 Ln 25</t>
  </si>
  <si>
    <t>Fmt. 1800 Ln 25</t>
  </si>
  <si>
    <t>Fmt. 1900 Ln 25</t>
  </si>
  <si>
    <t>Governing Board Summary</t>
  </si>
  <si>
    <t>Format   10</t>
  </si>
  <si>
    <t>Budget Data Book</t>
  </si>
  <si>
    <t>Total Tuition</t>
  </si>
  <si>
    <t>Non-Resident Tuition</t>
  </si>
  <si>
    <t>* This is not needed by institution, but only in total for the system.</t>
  </si>
  <si>
    <t>Total</t>
  </si>
  <si>
    <t>State Appropriation</t>
  </si>
  <si>
    <t>FFS Contracts</t>
  </si>
  <si>
    <t>Undergraduate Resident Tuition "Student Share"</t>
  </si>
  <si>
    <t>Undergraduate Resident Tuition "Stipend"</t>
  </si>
  <si>
    <t>Subtotal Undergraduate Tuition</t>
  </si>
  <si>
    <t>Graduate Resident Tuition</t>
  </si>
  <si>
    <t>Fmt. 600 Ln 25</t>
  </si>
  <si>
    <t>Fmt. 700 Ln 1</t>
  </si>
  <si>
    <t xml:space="preserve">NAME: </t>
  </si>
  <si>
    <t>Format  070</t>
  </si>
  <si>
    <t>COFRS Code: 4407</t>
  </si>
  <si>
    <t>Fee-For-Service Contracts (System Level Only)*</t>
  </si>
  <si>
    <t>Federal Stabilization Funds (ARRA) (RSC 7540)</t>
  </si>
  <si>
    <t>2010-11</t>
  </si>
  <si>
    <t>2011-12</t>
  </si>
  <si>
    <r>
      <t>TOTAL</t>
    </r>
    <r>
      <rPr>
        <b/>
        <sz val="9"/>
        <rFont val="Times New Roman"/>
        <family val="1"/>
      </rPr>
      <t xml:space="preserve"> </t>
    </r>
    <r>
      <rPr>
        <sz val="9"/>
        <rFont val="Times New Roman"/>
        <family val="1"/>
      </rPr>
      <t>EDUCATION &amp; GENERAL EXPENDITURES</t>
    </r>
  </si>
  <si>
    <r>
      <t>TOTAL</t>
    </r>
    <r>
      <rPr>
        <sz val="9"/>
        <rFont val="Times New Roman"/>
        <family val="1"/>
      </rPr>
      <t xml:space="preserve"> EDUCATION &amp; GENERAL REVENUE</t>
    </r>
  </si>
  <si>
    <t>Appropriated E&amp;G</t>
  </si>
  <si>
    <t>Scholarship allowance information can be found on the institution's audited financial statements or in the state's accounting system (COFRS).  The actual institutional funds devoted to student financial aid are reported on Format 1800.</t>
  </si>
  <si>
    <t>Non Appropriated E &amp; G (Other than Tuition) Program Code 11XX</t>
  </si>
  <si>
    <t>Tuition rate information previously provided in Formats 35R and 35NR can be found in the DHE Tuition and Fee Survey.</t>
  </si>
  <si>
    <t xml:space="preserve">Specialized educational services and professional degrees, including but not limited to the areas of dentistry medicine, venerinary medicine, nursing, law, forestry, and engineering. </t>
  </si>
  <si>
    <t xml:space="preserve">Reciprocal </t>
  </si>
  <si>
    <t>Graduate school services</t>
  </si>
  <si>
    <t>Economic development</t>
  </si>
  <si>
    <t>Contracts:</t>
  </si>
  <si>
    <t>Date: 10/3/2011</t>
  </si>
  <si>
    <t>FTE Note:  For actual years the FTE Staff reported is actual staff filled positions and does not include vacancies.  The estimate year responses should assume all positions are filled.</t>
  </si>
  <si>
    <t>Educational services in rural areas or communities in which the cost of delivering the educational services is not sustained by the amount received in student tuition</t>
  </si>
  <si>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</si>
  <si>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</si>
  <si>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</si>
  <si>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</si>
  <si>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</si>
  <si>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</si>
  <si>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</si>
  <si>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Appropriated E&amp;G (not including ARRA)</t>
  </si>
  <si>
    <t>Fmt. 410 Ln 20</t>
  </si>
  <si>
    <t>Fmt. 411 Ln 20</t>
  </si>
  <si>
    <t>Blue cells should be entered directly on this format, they will not "roll up" from another format</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</si>
  <si>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</si>
  <si>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</si>
  <si>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</si>
  <si>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</si>
  <si>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</si>
  <si>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</si>
  <si>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</si>
  <si>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</si>
  <si>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</si>
  <si>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</si>
  <si>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</si>
  <si>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</si>
  <si>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</si>
  <si>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</si>
  <si>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</si>
  <si>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</si>
  <si>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</si>
  <si>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</si>
  <si>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</si>
  <si>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</si>
  <si>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</si>
  <si>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</si>
  <si>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</si>
  <si>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</si>
  <si>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</si>
  <si>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</si>
  <si>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</si>
  <si>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</si>
  <si>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</si>
  <si>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</si>
  <si>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</si>
  <si>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</si>
  <si>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Acutual</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</si>
  <si>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</si>
  <si>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</si>
  <si>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</si>
  <si>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</si>
  <si>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</si>
  <si>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</si>
  <si>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</si>
  <si>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</si>
  <si>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</si>
  <si>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</si>
  <si>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</si>
  <si>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</si>
  <si>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</si>
  <si>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</si>
  <si>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</si>
  <si>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</si>
  <si>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</si>
  <si>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</si>
  <si>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COFRS Revenue Source Code (RSC):</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</si>
  <si>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</si>
  <si>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</si>
  <si>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</si>
  <si>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</si>
  <si>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</si>
  <si>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</si>
  <si>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</si>
  <si>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</si>
  <si>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</si>
  <si>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</si>
  <si>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</si>
  <si>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</si>
  <si>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</si>
  <si>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</si>
  <si>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</si>
  <si>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</si>
  <si>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</si>
  <si>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</si>
  <si>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</si>
  <si>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</si>
  <si>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(E&amp;G COFRS Program Code 1100)</t>
  </si>
  <si>
    <t>Total Tuition Includes Stipend Reimbursement</t>
  </si>
  <si>
    <t>Format  410</t>
  </si>
  <si>
    <t>APPROPRIATED EDUCATION &amp; GENERAL REVENUE (Other than Tuition) (Program Code 1100)*</t>
  </si>
  <si>
    <t>Appropriated Academic Fees ( RSC 5002)**</t>
  </si>
  <si>
    <t>In Format 411</t>
  </si>
  <si>
    <t>Amendment 50 Moneys (Transfer Code EAT1)</t>
  </si>
  <si>
    <t>Tobacco Settlement Moneys</t>
  </si>
  <si>
    <t>DOLA Local Govt Mineral Impact Fund</t>
  </si>
  <si>
    <t>TOTAL OTHER APPROPRIATED E &amp; G REVENUES</t>
  </si>
  <si>
    <t>*Tuition revenue is reported on Format 100</t>
  </si>
  <si>
    <t>**Pursuant to HB11-1301,  fees are no longer appropriated beginning in FY 2011-12.  This category will be reported on Format 411 beginning in FY 2011-12.</t>
  </si>
  <si>
    <t>Format  411</t>
  </si>
  <si>
    <t>NON APPROPRIATED EDUCATION &amp; GENERAL REVENUES (Other than Tuition) - Balance of Program Code 1100*</t>
  </si>
  <si>
    <t>Non Appropriated Education &amp; General Revenues (Itemize below)</t>
  </si>
  <si>
    <r>
      <t xml:space="preserve">Academic Fees </t>
    </r>
    <r>
      <rPr>
        <sz val="9"/>
        <color indexed="10"/>
        <rFont val="Times New Roman"/>
        <family val="1"/>
      </rPr>
      <t>( RSC 5009)</t>
    </r>
    <r>
      <rPr>
        <sz val="9"/>
        <rFont val="Times New Roman"/>
        <family val="1"/>
      </rPr>
      <t xml:space="preserve"> **</t>
    </r>
  </si>
  <si>
    <t>In Format 410</t>
  </si>
  <si>
    <t>Indirect Cost Recoveries</t>
  </si>
  <si>
    <t>Miscellaneous Revenues</t>
  </si>
  <si>
    <t>Mandatory Registration and Course Fees****</t>
  </si>
  <si>
    <t>Incidental Income - Educational Activities</t>
  </si>
  <si>
    <t>Student Activity Fees</t>
  </si>
  <si>
    <t>State Grants and Contracts (not FFS)</t>
  </si>
  <si>
    <t>Other Mandatory Fees</t>
  </si>
  <si>
    <t>Rents</t>
  </si>
  <si>
    <t>Investment Income</t>
  </si>
  <si>
    <t>Miscellaneous Non-Operating Income</t>
  </si>
  <si>
    <t>Total Non Appropriated Education &amp; General Revenues</t>
  </si>
  <si>
    <t>E&amp;G Rollforward (TO future year) / FROM prior year***</t>
  </si>
  <si>
    <t>TOTAL NON APPROPRIATED E &amp; G REVENUES</t>
  </si>
  <si>
    <t xml:space="preserve">*** This cell, in each column, is meant to demonstrate whether the E&amp;G revenues for the year are more or less than actual or projected expenses for the year.  This difference between revenues and </t>
  </si>
  <si>
    <t xml:space="preserve">      expenses should approximate the  E&amp;G portion of the institutions overall "change in fund balance".  </t>
  </si>
  <si>
    <t xml:space="preserve">**** The Course Fees reported on this line are the fees that have historically been non-appropriated.  They are not the same fees reported in line 1 that are moving from Fmt 410 to 411 </t>
  </si>
  <si>
    <t xml:space="preserve">        as a result of HB 11-1301.</t>
  </si>
  <si>
    <t>Format  412</t>
  </si>
  <si>
    <t>NON EDUCATION &amp; GENERAL APPROPRIATED FEES (Program Code 1900)</t>
  </si>
  <si>
    <t>Appropriated Facility Fees for the Construction of Academic Facilities (RSC 5007)**</t>
  </si>
  <si>
    <t>Total Other Appropriated Fees (RSC 5002 not already reported on Format 411)**</t>
  </si>
  <si>
    <t>**Pursuant to HB11-1301,  fees are no longer appropriated beginning in FY 2011-12.  This format will not be collected in FY 2011-12.</t>
  </si>
  <si>
    <t>Format 1100</t>
  </si>
  <si>
    <t>EDUCATION &amp; GENERAL - INSTRUCTION</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</si>
  <si>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</si>
  <si>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</si>
  <si>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</si>
  <si>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</si>
  <si>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</si>
  <si>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</si>
  <si>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</si>
  <si>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</si>
  <si>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</si>
  <si>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</si>
  <si>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</si>
  <si>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</si>
  <si>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</si>
  <si>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</si>
  <si>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</si>
  <si>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</si>
  <si>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</si>
  <si>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</si>
  <si>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</si>
  <si>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</si>
  <si>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</si>
  <si>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</si>
  <si>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</si>
  <si>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</si>
  <si>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</si>
  <si>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</si>
  <si>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</si>
  <si>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</si>
  <si>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</si>
  <si>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</si>
  <si>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</si>
  <si>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</si>
  <si>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</si>
  <si>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</si>
  <si>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</si>
  <si>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</si>
  <si>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</si>
  <si>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</si>
  <si>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</si>
  <si>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</si>
  <si>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</si>
  <si>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</si>
  <si>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t>Utilities</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</si>
  <si>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</si>
  <si>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</si>
  <si>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</si>
  <si>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</si>
  <si>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</si>
  <si>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Scholarship allowance information can be found on the institution's audited financial statements or in the state's accounting system (COFRS).  The actual institutional funds devoted to student financial aid are reported on this format.</t>
  </si>
  <si>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</si>
  <si>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</si>
  <si>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</si>
  <si>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</si>
  <si>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</si>
  <si>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</si>
  <si>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</si>
  <si>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</si>
  <si>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</si>
  <si>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</si>
  <si>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Subtotal Non-mandatory Transfers:</t>
  </si>
  <si>
    <r>
      <t xml:space="preserve">TOTAL TRANSFERS </t>
    </r>
    <r>
      <rPr>
        <b/>
        <sz val="9"/>
        <rFont val="Times New Roman"/>
        <family val="1"/>
      </rPr>
      <t xml:space="preserve">(TO) FROM FUNDS CURRENT </t>
    </r>
  </si>
  <si>
    <t xml:space="preserve">EDUCATION &amp; GENERAL FUNDS </t>
  </si>
  <si>
    <t>University of Colorado</t>
  </si>
  <si>
    <t xml:space="preserve">Institution No.: GFC  </t>
  </si>
  <si>
    <t xml:space="preserve">  </t>
  </si>
  <si>
    <t>eot data*</t>
  </si>
  <si>
    <t>* Graduate upper with course numbers 7000+. Undergraduate upper with course numbers 3000+. FTE is credit hours taken divided by 30.</t>
  </si>
  <si>
    <t>** The calculation for FTE Faculty is based on the typical 5-course load per year for professors, allowing for FTE per section as follows: 0.2 for professors, 0.157 for instructors and senior instructors, 0.1 for all others who taught a section.</t>
  </si>
  <si>
    <t xml:space="preserve">    </t>
  </si>
  <si>
    <t xml:space="preserve">   Cragmor Hall</t>
  </si>
  <si>
    <t xml:space="preserve">   University Hall</t>
  </si>
  <si>
    <t xml:space="preserve">   Energy Performance</t>
  </si>
  <si>
    <t xml:space="preserve">   Science and Engineering Building</t>
  </si>
  <si>
    <t xml:space="preserve">   Fixed Assets addition</t>
  </si>
  <si>
    <t>NAME: Denver Campus</t>
  </si>
  <si>
    <t>Diff</t>
  </si>
  <si>
    <t xml:space="preserve">FTE Note:  For actual years the FTE Staff reported is actual staff filled positions and does not include vacancies.  </t>
  </si>
  <si>
    <t>NAME: Anschutz Medical Campus</t>
  </si>
  <si>
    <t>Graduate I*</t>
  </si>
  <si>
    <t>* In the Colorado School of Public Health student FTE numbers, 23 University of Northern Colorado and 42 Colorado State University students are included.</t>
  </si>
  <si>
    <t xml:space="preserve">Total Personnel </t>
  </si>
  <si>
    <t xml:space="preserve">Other Current Expense </t>
  </si>
  <si>
    <t>UCB</t>
  </si>
  <si>
    <t>Fixed Asset Additions</t>
  </si>
  <si>
    <t>Actual Fiscal Year 2010-11</t>
  </si>
  <si>
    <t>Estimate Fiscal Year 2011-12</t>
  </si>
  <si>
    <t>Board of Regents &amp; System Administration</t>
  </si>
  <si>
    <t xml:space="preserve">University of Colorado-Boulder </t>
  </si>
  <si>
    <t>University of Colorado-Colorado Springs</t>
  </si>
  <si>
    <t>University of Colorado-Denver</t>
  </si>
  <si>
    <t>University of Colorado-Anschutz Medical Campus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</si>
</sst>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 numFmtId="166" formatCode="_(* #,##0_);_(* \(#,##0\);_(* &quot;-&quot;??_);_(@_)"/>
    <numFmt numFmtId="167" formatCode="_(* #,##0.00_);_(* \(#,##0.00\);_(* &quot;-&quot;_);_(@_)"/>
    <numFmt numFmtId="168" formatCode="#,##0.0_);\(#,##0.0\)"/>
    <numFmt numFmtId="169" formatCode="0.0_)"/>
    <numFmt numFmtId="170" formatCode="_(* #,##0.0_);_(* \(#,##0.0\);_(* &quot;-&quot;??_);_(@_)"/>
    <numFmt numFmtId="171" formatCode="_(* #,##0.000_);_(* \(#,##0.000\);_(* &quot;-&quot;??_);_(@_)"/>
  </numFmts>
  <fonts count="58">
    <font>
      <sz val="10"/>
      <name val="Courier"/>
      <family val="0"/>
    </font>
    <font>
      <sz val="9"/>
      <color indexed="8"/>
      <name val="Arial"/>
      <family val="2"/>
    </font>
    <font>
      <sz val="10"/>
      <name val="Arial"/>
      <family val="2"/>
    </font>
    <font>
      <sz val="9"/>
      <name val="Times New Roman"/>
      <family val="1"/>
    </font>
    <font>
      <b/>
      <sz val="9"/>
      <name val="Times New Roman"/>
      <family val="1"/>
    </font>
    <font>
      <b/>
      <u val="single"/>
      <sz val="36"/>
      <name val="Times New Roman"/>
      <family val="1"/>
    </font>
    <font>
      <b/>
      <sz val="26"/>
      <name val="Times New Roman"/>
      <family val="1"/>
    </font>
    <font>
      <sz val="26"/>
      <name val="Times New Roman"/>
      <family val="1"/>
    </font>
    <font>
      <b/>
      <sz val="22"/>
      <name val="Times New Roman"/>
      <family val="1"/>
    </font>
    <font>
      <b/>
      <sz val="8"/>
      <name val="Times New Roman"/>
      <family val="1"/>
    </font>
    <font>
      <strike/>
      <sz val="9"/>
      <name val="Times New Roman"/>
      <family val="1"/>
    </font>
    <font>
      <i/>
      <sz val="10"/>
      <name val="Times New Roman"/>
      <family val="1"/>
    </font>
    <font>
      <sz val="10"/>
      <name val="Times New Roman"/>
      <family val="1"/>
    </font>
    <font>
      <sz val="9"/>
      <color indexed="10"/>
      <name val="Times New Roman"/>
      <family val="1"/>
    </font>
    <font>
      <sz val="9"/>
      <name val="Microsoft Sans Serif"/>
      <family val="2"/>
    </font>
    <font>
      <sz val="12"/>
      <color indexed="8"/>
      <name val="Times New Roman"/>
      <family val="1"/>
    </font>
    <font>
      <sz val="9"/>
      <color indexed="12"/>
      <name val="Times New Roman"/>
      <family val="1"/>
    </font>
    <font>
      <u val="single"/>
      <sz val="11"/>
      <color indexed="12"/>
      <name val="Calibri"/>
      <family val="2"/>
    </font>
    <font>
      <sz val="12"/>
      <name val="Arial MT"/>
      <family val="0"/>
    </font>
    <font>
      <b/>
      <i/>
      <sz val="48"/>
      <name val="Times New Roman"/>
      <family val="1"/>
    </font>
    <font>
      <b/>
      <i/>
      <sz val="36"/>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9"/>
      <color rgb="FFFF0000"/>
      <name val="Times New Roman"/>
      <family val="1"/>
    </font>
    <font>
      <sz val="12"/>
      <color rgb="FF000000"/>
      <name val="Times New Roman"/>
      <family val="1"/>
    </font>
    <font>
      <sz val="9"/>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3">
    <xf numFmtId="0" fontId="0" fillId="0" borderId="0" xfId="0" applyAlignment="1">
      <alignment/>
    </xf>
    <xf numFmtId="0" fontId="3" fillId="0" borderId="0" xfId="0" applyFont="1" applyFill="1" applyAlignment="1">
      <alignment horizontal="center"/>
    </xf>
    <xf numFmtId="165" fontId="3" fillId="0" borderId="0" xfId="0" applyNumberFormat="1" applyFont="1" applyFill="1" applyAlignment="1" applyProtection="1">
      <alignment horizontal="center"/>
      <protection/>
    </xf>
    <xf numFmtId="3" fontId="3"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3" fillId="0" borderId="0" xfId="0" applyFont="1" applyFill="1" applyAlignment="1">
      <alignment/>
    </xf>
    <xf numFmtId="165" fontId="3" fillId="0" borderId="0" xfId="0" applyNumberFormat="1" applyFont="1" applyFill="1" applyAlignment="1" applyProtection="1">
      <alignment/>
      <protection/>
    </xf>
    <xf numFmtId="0" fontId="10" fillId="0" borderId="0" xfId="0" applyFont="1" applyFill="1" applyAlignment="1" applyProtection="1">
      <alignment horizontal="left"/>
      <protection/>
    </xf>
    <xf numFmtId="0" fontId="3" fillId="33" borderId="0" xfId="0" applyFont="1" applyFill="1" applyAlignment="1">
      <alignment/>
    </xf>
    <xf numFmtId="3" fontId="3" fillId="33" borderId="0" xfId="0" applyNumberFormat="1" applyFont="1" applyFill="1" applyAlignment="1" applyProtection="1">
      <alignment horizontal="fill"/>
      <protection/>
    </xf>
    <xf numFmtId="0" fontId="3" fillId="0" borderId="0" xfId="0" applyFont="1" applyFill="1" applyAlignment="1" applyProtection="1">
      <alignment horizontal="right"/>
      <protection/>
    </xf>
    <xf numFmtId="0" fontId="3" fillId="0" borderId="0" xfId="0" applyFont="1" applyFill="1" applyAlignment="1" applyProtection="1">
      <alignment horizontal="fill"/>
      <protection/>
    </xf>
    <xf numFmtId="165" fontId="3" fillId="0" borderId="0" xfId="0" applyNumberFormat="1" applyFont="1" applyFill="1" applyAlignment="1" applyProtection="1">
      <alignment horizontal="fill"/>
      <protection/>
    </xf>
    <xf numFmtId="3" fontId="3" fillId="0" borderId="0" xfId="0" applyNumberFormat="1" applyFont="1" applyFill="1" applyAlignment="1">
      <alignment/>
    </xf>
    <xf numFmtId="39" fontId="3" fillId="0" borderId="0" xfId="0" applyNumberFormat="1" applyFont="1" applyFill="1" applyAlignment="1" applyProtection="1">
      <alignment horizontal="fill"/>
      <protection/>
    </xf>
    <xf numFmtId="3" fontId="3" fillId="0" borderId="0" xfId="0" applyNumberFormat="1" applyFont="1" applyFill="1" applyAlignment="1" applyProtection="1">
      <alignment horizontal="fill"/>
      <protection/>
    </xf>
    <xf numFmtId="164" fontId="4" fillId="0" borderId="0" xfId="0" applyNumberFormat="1" applyFont="1" applyFill="1" applyAlignment="1" applyProtection="1">
      <alignment/>
      <protection/>
    </xf>
    <xf numFmtId="0" fontId="4" fillId="0" borderId="0" xfId="0" applyFont="1" applyFill="1" applyAlignment="1">
      <alignment/>
    </xf>
    <xf numFmtId="165" fontId="4" fillId="0" borderId="0" xfId="0" applyNumberFormat="1" applyFont="1" applyFill="1" applyAlignment="1" applyProtection="1">
      <alignment/>
      <protection/>
    </xf>
    <xf numFmtId="3" fontId="4" fillId="0" borderId="0" xfId="0" applyNumberFormat="1" applyFont="1" applyFill="1" applyAlignment="1" applyProtection="1">
      <alignment/>
      <protection/>
    </xf>
    <xf numFmtId="3" fontId="3" fillId="0" borderId="0" xfId="0" applyNumberFormat="1" applyFont="1" applyFill="1" applyAlignment="1" applyProtection="1">
      <alignment/>
      <protection/>
    </xf>
    <xf numFmtId="0" fontId="3" fillId="0" borderId="0" xfId="0" applyFont="1" applyFill="1" applyAlignment="1" applyProtection="1">
      <alignment/>
      <protection locked="0"/>
    </xf>
    <xf numFmtId="164" fontId="3" fillId="0" borderId="0" xfId="0" applyNumberFormat="1" applyFont="1" applyFill="1" applyAlignment="1" applyProtection="1">
      <alignment/>
      <protection/>
    </xf>
    <xf numFmtId="165" fontId="3" fillId="0" borderId="0" xfId="0" applyNumberFormat="1" applyFont="1" applyFill="1" applyAlignment="1" applyProtection="1">
      <alignment/>
      <protection locked="0"/>
    </xf>
    <xf numFmtId="3" fontId="3" fillId="0" borderId="0" xfId="0" applyNumberFormat="1" applyFont="1" applyFill="1" applyAlignment="1" applyProtection="1">
      <alignment/>
      <protection locked="0"/>
    </xf>
    <xf numFmtId="0" fontId="3" fillId="0" borderId="0" xfId="0" applyFont="1" applyFill="1" applyAlignment="1" applyProtection="1">
      <alignment/>
      <protection/>
    </xf>
    <xf numFmtId="2" fontId="3" fillId="0" borderId="0" xfId="0" applyNumberFormat="1" applyFont="1" applyFill="1" applyAlignment="1">
      <alignment horizontal="center"/>
    </xf>
    <xf numFmtId="165" fontId="3" fillId="0" borderId="0" xfId="0" applyNumberFormat="1" applyFont="1" applyFill="1" applyAlignment="1">
      <alignment/>
    </xf>
    <xf numFmtId="2" fontId="3" fillId="0" borderId="0" xfId="0" applyNumberFormat="1" applyFont="1" applyFill="1" applyAlignment="1" applyProtection="1">
      <alignment horizontal="center"/>
      <protection/>
    </xf>
    <xf numFmtId="3" fontId="4" fillId="0" borderId="0" xfId="0" applyNumberFormat="1" applyFont="1" applyFill="1" applyAlignment="1">
      <alignment horizontal="right"/>
    </xf>
    <xf numFmtId="3" fontId="9" fillId="0" borderId="0" xfId="0" applyNumberFormat="1" applyFont="1" applyFill="1" applyAlignment="1">
      <alignment/>
    </xf>
    <xf numFmtId="0" fontId="7" fillId="0" borderId="0" xfId="0" applyFont="1" applyFill="1" applyAlignment="1">
      <alignment/>
    </xf>
    <xf numFmtId="0" fontId="3" fillId="0" borderId="0" xfId="0" applyFont="1" applyFill="1" applyAlignment="1" applyProtection="1">
      <alignment horizontal="left"/>
      <protection locked="0"/>
    </xf>
    <xf numFmtId="3" fontId="4" fillId="0" borderId="0" xfId="0" applyNumberFormat="1" applyFont="1" applyFill="1" applyAlignment="1" applyProtection="1">
      <alignment horizontal="right"/>
      <protection/>
    </xf>
    <xf numFmtId="0" fontId="4" fillId="0" borderId="0" xfId="0" applyFont="1" applyFill="1" applyAlignment="1" applyProtection="1">
      <alignment horizontal="left"/>
      <protection locked="0"/>
    </xf>
    <xf numFmtId="39" fontId="3" fillId="0" borderId="0" xfId="0" applyNumberFormat="1" applyFont="1" applyFill="1" applyAlignment="1" applyProtection="1">
      <alignment/>
      <protection/>
    </xf>
    <xf numFmtId="3" fontId="9" fillId="0" borderId="0" xfId="0" applyNumberFormat="1" applyFont="1" applyFill="1" applyAlignment="1" applyProtection="1">
      <alignment horizontal="left"/>
      <protection locked="0"/>
    </xf>
    <xf numFmtId="164" fontId="3" fillId="0" borderId="0" xfId="0" applyNumberFormat="1"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1" fillId="0" borderId="0" xfId="0" applyFont="1" applyFill="1" applyAlignment="1">
      <alignment/>
    </xf>
    <xf numFmtId="0" fontId="12" fillId="0" borderId="0" xfId="0" applyFont="1" applyFill="1" applyAlignment="1">
      <alignment/>
    </xf>
    <xf numFmtId="6" fontId="12" fillId="0" borderId="0" xfId="0" applyNumberFormat="1" applyFont="1" applyFill="1" applyAlignment="1">
      <alignment/>
    </xf>
    <xf numFmtId="0" fontId="3" fillId="0" borderId="0" xfId="0" applyFont="1" applyFill="1" applyAlignment="1">
      <alignment vertical="center"/>
    </xf>
    <xf numFmtId="166" fontId="3" fillId="0" borderId="0" xfId="42" applyNumberFormat="1" applyFont="1" applyFill="1" applyAlignment="1">
      <alignment/>
    </xf>
    <xf numFmtId="166" fontId="3" fillId="0" borderId="0" xfId="42" applyNumberFormat="1" applyFont="1" applyFill="1" applyAlignment="1">
      <alignment vertical="center"/>
    </xf>
    <xf numFmtId="0" fontId="55" fillId="0" borderId="0" xfId="0" applyFont="1" applyFill="1" applyAlignment="1">
      <alignment/>
    </xf>
    <xf numFmtId="165" fontId="55" fillId="0" borderId="0" xfId="0" applyNumberFormat="1" applyFont="1" applyFill="1" applyAlignment="1">
      <alignment/>
    </xf>
    <xf numFmtId="3" fontId="55" fillId="0" borderId="0" xfId="0" applyNumberFormat="1" applyFont="1" applyFill="1" applyAlignment="1">
      <alignment/>
    </xf>
    <xf numFmtId="37" fontId="4" fillId="0" borderId="0" xfId="0" applyNumberFormat="1" applyFont="1" applyFill="1" applyAlignment="1" applyProtection="1">
      <alignment horizontal="center"/>
      <protection/>
    </xf>
    <xf numFmtId="37" fontId="4" fillId="0" borderId="0" xfId="0" applyNumberFormat="1" applyFont="1" applyFill="1" applyAlignment="1" applyProtection="1">
      <alignment horizontal="center"/>
      <protection/>
    </xf>
    <xf numFmtId="41" fontId="3" fillId="0" borderId="0" xfId="0" applyNumberFormat="1" applyFont="1" applyFill="1" applyAlignment="1">
      <alignment horizontal="center"/>
    </xf>
    <xf numFmtId="41" fontId="3" fillId="0" borderId="0" xfId="0" applyNumberFormat="1" applyFont="1" applyFill="1" applyAlignment="1" applyProtection="1">
      <alignment horizontal="fill"/>
      <protection/>
    </xf>
    <xf numFmtId="166" fontId="3" fillId="0" borderId="0" xfId="42" applyNumberFormat="1" applyFont="1" applyFill="1" applyAlignment="1">
      <alignment horizontal="center"/>
    </xf>
    <xf numFmtId="166" fontId="3" fillId="0" borderId="0" xfId="42" applyNumberFormat="1" applyFont="1" applyFill="1" applyAlignment="1" applyProtection="1">
      <alignment/>
      <protection/>
    </xf>
    <xf numFmtId="166" fontId="3" fillId="0" borderId="0" xfId="42" applyNumberFormat="1" applyFont="1" applyFill="1" applyAlignment="1" applyProtection="1">
      <alignment horizontal="fill"/>
      <protection/>
    </xf>
    <xf numFmtId="166" fontId="3" fillId="0" borderId="0" xfId="42" applyNumberFormat="1" applyFont="1" applyFill="1" applyAlignment="1" applyProtection="1">
      <alignment horizontal="center"/>
      <protection/>
    </xf>
    <xf numFmtId="166" fontId="4" fillId="0" borderId="0" xfId="42" applyNumberFormat="1" applyFont="1" applyFill="1" applyAlignment="1" applyProtection="1">
      <alignment horizontal="left"/>
      <protection/>
    </xf>
    <xf numFmtId="167" fontId="3" fillId="0" borderId="0" xfId="0" applyNumberFormat="1" applyFont="1" applyFill="1" applyAlignment="1">
      <alignment horizontal="center"/>
    </xf>
    <xf numFmtId="167" fontId="3" fillId="0" borderId="0" xfId="0" applyNumberFormat="1" applyFont="1" applyFill="1" applyAlignment="1">
      <alignment horizontal="left"/>
    </xf>
    <xf numFmtId="41" fontId="3" fillId="0" borderId="0" xfId="0" applyNumberFormat="1" applyFont="1" applyFill="1" applyAlignment="1">
      <alignment/>
    </xf>
    <xf numFmtId="168" fontId="3" fillId="33" borderId="0" xfId="0" applyNumberFormat="1" applyFont="1" applyFill="1" applyAlignment="1" applyProtection="1">
      <alignment horizontal="center"/>
      <protection/>
    </xf>
    <xf numFmtId="37" fontId="3" fillId="0" borderId="0" xfId="0" applyNumberFormat="1" applyFont="1" applyFill="1" applyAlignment="1" applyProtection="1">
      <alignment/>
      <protection/>
    </xf>
    <xf numFmtId="39" fontId="4" fillId="0" borderId="0" xfId="0" applyNumberFormat="1" applyFont="1" applyFill="1" applyAlignment="1" applyProtection="1">
      <alignment/>
      <protection/>
    </xf>
    <xf numFmtId="37" fontId="4" fillId="0" borderId="0" xfId="0" applyNumberFormat="1" applyFont="1" applyFill="1" applyAlignment="1" applyProtection="1">
      <alignment/>
      <protection/>
    </xf>
    <xf numFmtId="169" fontId="3" fillId="0" borderId="0" xfId="0" applyNumberFormat="1" applyFont="1" applyFill="1" applyAlignment="1" applyProtection="1">
      <alignment/>
      <protection/>
    </xf>
    <xf numFmtId="166" fontId="3" fillId="0" borderId="0" xfId="42" applyNumberFormat="1" applyFont="1" applyFill="1" applyAlignment="1" applyProtection="1">
      <alignment horizontal="right"/>
      <protection/>
    </xf>
    <xf numFmtId="166" fontId="3" fillId="0" borderId="0" xfId="42" applyNumberFormat="1" applyFont="1" applyFill="1" applyAlignment="1">
      <alignment horizontal="right"/>
    </xf>
    <xf numFmtId="166" fontId="13" fillId="0" borderId="0" xfId="42" applyNumberFormat="1" applyFont="1" applyFill="1" applyAlignment="1">
      <alignment horizontal="right"/>
    </xf>
    <xf numFmtId="166" fontId="3" fillId="0" borderId="0" xfId="42" applyNumberFormat="1" applyFont="1" applyFill="1" applyAlignment="1">
      <alignment horizontal="left"/>
    </xf>
    <xf numFmtId="166" fontId="3" fillId="0" borderId="0" xfId="42" applyNumberFormat="1" applyFont="1" applyFill="1" applyAlignment="1" applyProtection="1">
      <alignment horizontal="right"/>
      <protection locked="0"/>
    </xf>
    <xf numFmtId="168" fontId="3" fillId="0" borderId="0" xfId="0" applyNumberFormat="1" applyFont="1" applyFill="1" applyAlignment="1" applyProtection="1">
      <alignment/>
      <protection/>
    </xf>
    <xf numFmtId="166" fontId="3" fillId="0" borderId="0" xfId="0" applyNumberFormat="1" applyFont="1" applyFill="1" applyAlignment="1" applyProtection="1">
      <alignment/>
      <protection/>
    </xf>
    <xf numFmtId="165" fontId="4" fillId="0" borderId="0" xfId="0" applyNumberFormat="1" applyFont="1" applyFill="1" applyAlignment="1">
      <alignment/>
    </xf>
    <xf numFmtId="0" fontId="4" fillId="0" borderId="0" xfId="0" applyFont="1" applyFill="1" applyAlignment="1" applyProtection="1" quotePrefix="1">
      <alignment horizontal="left"/>
      <protection/>
    </xf>
    <xf numFmtId="170" fontId="3" fillId="0" borderId="0" xfId="42" applyNumberFormat="1" applyFont="1" applyFill="1" applyAlignment="1">
      <alignment horizontal="right"/>
    </xf>
    <xf numFmtId="43" fontId="3" fillId="0" borderId="0" xfId="42" applyNumberFormat="1" applyFont="1" applyFill="1" applyAlignment="1" applyProtection="1">
      <alignment horizontal="right"/>
      <protection/>
    </xf>
    <xf numFmtId="43" fontId="3" fillId="0" borderId="0" xfId="42" applyNumberFormat="1" applyFont="1" applyFill="1" applyAlignment="1">
      <alignment horizontal="right"/>
    </xf>
    <xf numFmtId="2" fontId="3" fillId="0" borderId="0" xfId="0" applyNumberFormat="1" applyFont="1" applyFill="1" applyAlignment="1">
      <alignment/>
    </xf>
    <xf numFmtId="166" fontId="3" fillId="0" borderId="0" xfId="0" applyNumberFormat="1" applyFont="1" applyFill="1" applyAlignment="1">
      <alignment horizontal="right"/>
    </xf>
    <xf numFmtId="43" fontId="3" fillId="0" borderId="0" xfId="0" applyNumberFormat="1" applyFont="1" applyFill="1" applyAlignment="1">
      <alignment horizontal="right"/>
    </xf>
    <xf numFmtId="166" fontId="3" fillId="0" borderId="0" xfId="0" applyNumberFormat="1" applyFont="1" applyFill="1" applyAlignment="1" applyProtection="1">
      <alignment horizontal="right"/>
      <protection/>
    </xf>
    <xf numFmtId="166" fontId="3" fillId="0" borderId="0" xfId="0" applyNumberFormat="1" applyFont="1" applyFill="1" applyAlignment="1">
      <alignment/>
    </xf>
    <xf numFmtId="165" fontId="10" fillId="0" borderId="0" xfId="0" applyNumberFormat="1" applyFont="1" applyFill="1" applyAlignment="1">
      <alignment/>
    </xf>
    <xf numFmtId="3" fontId="10" fillId="0" borderId="0" xfId="0" applyNumberFormat="1" applyFont="1" applyFill="1" applyAlignment="1" applyProtection="1">
      <alignment/>
      <protection/>
    </xf>
    <xf numFmtId="0" fontId="3" fillId="0" borderId="0" xfId="0" applyFont="1" applyFill="1" applyAlignment="1">
      <alignment horizontal="right" wrapText="1"/>
    </xf>
    <xf numFmtId="37" fontId="3" fillId="0" borderId="0" xfId="0" applyNumberFormat="1" applyFont="1" applyFill="1" applyAlignment="1" applyProtection="1">
      <alignment/>
      <protection locked="0"/>
    </xf>
    <xf numFmtId="168" fontId="3" fillId="0" borderId="0" xfId="0" applyNumberFormat="1" applyFont="1" applyFill="1" applyAlignment="1" applyProtection="1">
      <alignment horizontal="fill"/>
      <protection/>
    </xf>
    <xf numFmtId="3" fontId="4" fillId="0" borderId="0" xfId="0" applyNumberFormat="1" applyFont="1" applyFill="1" applyAlignment="1" applyProtection="1">
      <alignment horizontal="left"/>
      <protection/>
    </xf>
    <xf numFmtId="0" fontId="10" fillId="0" borderId="0" xfId="0" applyFont="1" applyFill="1" applyAlignment="1">
      <alignment/>
    </xf>
    <xf numFmtId="1" fontId="3" fillId="0" borderId="0" xfId="0" applyNumberFormat="1"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lignment/>
    </xf>
    <xf numFmtId="1" fontId="3" fillId="0" borderId="0" xfId="0" applyNumberFormat="1" applyFont="1" applyFill="1" applyAlignment="1">
      <alignment/>
    </xf>
    <xf numFmtId="165" fontId="10" fillId="0" borderId="0" xfId="0" applyNumberFormat="1" applyFont="1" applyFill="1" applyAlignment="1" applyProtection="1">
      <alignment horizontal="left"/>
      <protection/>
    </xf>
    <xf numFmtId="43" fontId="3" fillId="0" borderId="0" xfId="42" applyFont="1" applyFill="1" applyAlignment="1">
      <alignment/>
    </xf>
    <xf numFmtId="166" fontId="3" fillId="0" borderId="0" xfId="42" applyNumberFormat="1" applyFont="1" applyFill="1" applyAlignment="1" applyProtection="1">
      <alignment horizontal="center"/>
      <protection locked="0"/>
    </xf>
    <xf numFmtId="43" fontId="3" fillId="0" borderId="0" xfId="42" applyNumberFormat="1" applyFont="1" applyFill="1" applyAlignment="1" applyProtection="1">
      <alignment horizontal="center"/>
      <protection locked="0"/>
    </xf>
    <xf numFmtId="166" fontId="3" fillId="0" borderId="0" xfId="0" applyNumberFormat="1" applyFont="1" applyFill="1" applyAlignment="1" applyProtection="1">
      <alignment horizontal="fill"/>
      <protection/>
    </xf>
    <xf numFmtId="0" fontId="3" fillId="0" borderId="0" xfId="0" applyFont="1" applyFill="1" applyAlignment="1" applyProtection="1">
      <alignment horizontal="left" wrapText="1"/>
      <protection/>
    </xf>
    <xf numFmtId="0" fontId="3" fillId="34" borderId="0" xfId="0" applyFont="1" applyFill="1" applyAlignment="1">
      <alignment/>
    </xf>
    <xf numFmtId="43" fontId="3" fillId="0" borderId="0" xfId="0" applyNumberFormat="1" applyFont="1" applyFill="1" applyAlignment="1" applyProtection="1">
      <alignment horizontal="fill"/>
      <protection/>
    </xf>
    <xf numFmtId="170" fontId="3" fillId="0" borderId="0" xfId="42" applyNumberFormat="1" applyFont="1" applyFill="1" applyAlignment="1">
      <alignment horizontal="center"/>
    </xf>
    <xf numFmtId="0" fontId="56" fillId="0" borderId="0" xfId="0" applyFont="1" applyAlignment="1">
      <alignment horizontal="justify"/>
    </xf>
    <xf numFmtId="171" fontId="3" fillId="0" borderId="0" xfId="42" applyNumberFormat="1" applyFont="1" applyFill="1" applyAlignment="1" applyProtection="1">
      <alignment horizontal="right"/>
      <protection locked="0"/>
    </xf>
    <xf numFmtId="2" fontId="3" fillId="0" borderId="0" xfId="0" applyNumberFormat="1" applyFont="1" applyFill="1" applyAlignment="1" applyProtection="1">
      <alignment horizontal="center"/>
      <protection locked="0"/>
    </xf>
    <xf numFmtId="43" fontId="3" fillId="0" borderId="0" xfId="42" applyNumberFormat="1" applyFont="1" applyFill="1" applyAlignment="1" applyProtection="1">
      <alignment horizontal="right"/>
      <protection locked="0"/>
    </xf>
    <xf numFmtId="0" fontId="57" fillId="0" borderId="0" xfId="0" applyFont="1" applyFill="1" applyAlignment="1">
      <alignment/>
    </xf>
    <xf numFmtId="2" fontId="3" fillId="0" borderId="0" xfId="0" applyNumberFormat="1" applyFont="1" applyFill="1" applyAlignment="1" applyProtection="1">
      <alignment horizontal="fill"/>
      <protection/>
    </xf>
    <xf numFmtId="2" fontId="3" fillId="0" borderId="0" xfId="97" applyNumberFormat="1" applyFont="1" applyFill="1" applyAlignment="1" applyProtection="1">
      <alignment horizontal="center"/>
      <protection locked="0"/>
    </xf>
    <xf numFmtId="0" fontId="3" fillId="0" borderId="0" xfId="97" applyFont="1" applyFill="1" applyAlignment="1" applyProtection="1">
      <alignment horizontal="left"/>
      <protection/>
    </xf>
    <xf numFmtId="0" fontId="3" fillId="0" borderId="0" xfId="0" applyFont="1" applyFill="1" applyAlignment="1">
      <alignment horizontal="right"/>
    </xf>
    <xf numFmtId="43" fontId="3" fillId="0" borderId="0" xfId="42" applyNumberFormat="1" applyFont="1" applyFill="1" applyAlignment="1" applyProtection="1">
      <alignment horizontal="center"/>
      <protection/>
    </xf>
    <xf numFmtId="43" fontId="3" fillId="0" borderId="0" xfId="42" applyNumberFormat="1" applyFont="1" applyFill="1" applyAlignment="1">
      <alignment horizontal="center"/>
    </xf>
    <xf numFmtId="3" fontId="10" fillId="0" borderId="0" xfId="0" applyNumberFormat="1" applyFont="1" applyFill="1" applyAlignment="1" applyProtection="1">
      <alignment horizontal="left"/>
      <protection/>
    </xf>
    <xf numFmtId="0" fontId="3" fillId="0" borderId="0" xfId="0" applyFont="1" applyFill="1" applyBorder="1" applyAlignment="1" applyProtection="1">
      <alignment/>
      <protection locked="0"/>
    </xf>
    <xf numFmtId="10" fontId="3" fillId="0" borderId="0" xfId="0" applyNumberFormat="1" applyFont="1" applyFill="1" applyAlignment="1">
      <alignment/>
    </xf>
    <xf numFmtId="10" fontId="7" fillId="0" borderId="0" xfId="0" applyNumberFormat="1" applyFont="1" applyFill="1" applyAlignment="1">
      <alignment/>
    </xf>
    <xf numFmtId="10" fontId="4" fillId="0" borderId="0" xfId="0" applyNumberFormat="1" applyFont="1" applyFill="1" applyAlignment="1" applyProtection="1">
      <alignment horizontal="left"/>
      <protection/>
    </xf>
    <xf numFmtId="10" fontId="4" fillId="0" borderId="0" xfId="0" applyNumberFormat="1" applyFont="1" applyFill="1" applyAlignment="1">
      <alignment/>
    </xf>
    <xf numFmtId="40" fontId="3" fillId="0" borderId="0" xfId="0" applyNumberFormat="1" applyFont="1" applyFill="1" applyAlignment="1">
      <alignment horizontal="right"/>
    </xf>
    <xf numFmtId="38" fontId="3" fillId="0" borderId="0" xfId="0" applyNumberFormat="1" applyFont="1" applyFill="1" applyAlignment="1">
      <alignment horizontal="right"/>
    </xf>
    <xf numFmtId="38" fontId="3" fillId="0" borderId="0" xfId="0" applyNumberFormat="1" applyFont="1" applyFill="1" applyAlignment="1" applyProtection="1">
      <alignment horizontal="fill"/>
      <protection/>
    </xf>
    <xf numFmtId="38" fontId="3" fillId="0" borderId="0" xfId="0" applyNumberFormat="1" applyFont="1" applyFill="1" applyAlignment="1" applyProtection="1">
      <alignment horizontal="center"/>
      <protection/>
    </xf>
    <xf numFmtId="0" fontId="3" fillId="35" borderId="0" xfId="0" applyFont="1" applyFill="1" applyAlignment="1">
      <alignment/>
    </xf>
    <xf numFmtId="38" fontId="3" fillId="0" borderId="0" xfId="0" applyNumberFormat="1" applyFont="1" applyFill="1" applyAlignment="1">
      <alignment/>
    </xf>
    <xf numFmtId="10" fontId="3" fillId="0" borderId="0" xfId="0" applyNumberFormat="1" applyFont="1" applyFill="1" applyAlignment="1" applyProtection="1">
      <alignment/>
      <protection/>
    </xf>
    <xf numFmtId="10" fontId="4" fillId="0" borderId="0" xfId="0" applyNumberFormat="1" applyFont="1" applyFill="1" applyAlignment="1" applyProtection="1">
      <alignment/>
      <protection/>
    </xf>
    <xf numFmtId="40" fontId="3" fillId="0" borderId="0" xfId="42" applyNumberFormat="1" applyFont="1" applyFill="1" applyAlignment="1" applyProtection="1">
      <alignment horizontal="right"/>
      <protection/>
    </xf>
    <xf numFmtId="40" fontId="3" fillId="0" borderId="0" xfId="42" applyNumberFormat="1" applyFont="1" applyFill="1" applyAlignment="1">
      <alignment horizontal="right"/>
    </xf>
    <xf numFmtId="40" fontId="13" fillId="0" borderId="0" xfId="42" applyNumberFormat="1" applyFont="1" applyFill="1" applyAlignment="1">
      <alignment horizontal="right"/>
    </xf>
    <xf numFmtId="38" fontId="3" fillId="0" borderId="0" xfId="42" applyNumberFormat="1" applyFont="1" applyFill="1" applyAlignment="1">
      <alignment horizontal="right"/>
    </xf>
    <xf numFmtId="38" fontId="3" fillId="0" borderId="0" xfId="42" applyNumberFormat="1" applyFont="1" applyFill="1" applyAlignment="1">
      <alignment horizontal="left"/>
    </xf>
    <xf numFmtId="40" fontId="3" fillId="0" borderId="0" xfId="42" applyNumberFormat="1" applyFont="1" applyFill="1" applyAlignment="1" applyProtection="1">
      <alignment horizontal="right"/>
      <protection locked="0"/>
    </xf>
    <xf numFmtId="0" fontId="55" fillId="0" borderId="0" xfId="0" applyFont="1" applyFill="1" applyAlignment="1">
      <alignment horizontal="right"/>
    </xf>
    <xf numFmtId="2" fontId="3" fillId="0" borderId="0" xfId="0" applyNumberFormat="1" applyFont="1" applyFill="1" applyAlignment="1" applyProtection="1">
      <alignment horizontal="right"/>
      <protection/>
    </xf>
    <xf numFmtId="38" fontId="4" fillId="0" borderId="0" xfId="0" applyNumberFormat="1" applyFont="1" applyFill="1" applyAlignment="1">
      <alignment/>
    </xf>
    <xf numFmtId="10" fontId="3" fillId="34" borderId="0" xfId="0" applyNumberFormat="1" applyFont="1" applyFill="1" applyAlignment="1">
      <alignment/>
    </xf>
    <xf numFmtId="37" fontId="3" fillId="0" borderId="0" xfId="0" applyNumberFormat="1" applyFont="1" applyAlignment="1">
      <alignment horizontal="right"/>
    </xf>
    <xf numFmtId="37" fontId="3" fillId="0" borderId="0" xfId="42" applyNumberFormat="1" applyFont="1" applyFill="1" applyAlignment="1" applyProtection="1">
      <alignment horizontal="right"/>
      <protection locked="0"/>
    </xf>
    <xf numFmtId="37" fontId="3" fillId="0" borderId="0" xfId="42" applyNumberFormat="1" applyFont="1" applyFill="1" applyAlignment="1">
      <alignment horizontal="right"/>
    </xf>
    <xf numFmtId="171" fontId="3" fillId="0" borderId="0" xfId="42" applyNumberFormat="1" applyFont="1" applyFill="1" applyAlignment="1">
      <alignment horizontal="right"/>
    </xf>
    <xf numFmtId="0" fontId="3" fillId="0" borderId="0" xfId="96" applyFont="1" applyFill="1">
      <alignment/>
      <protection/>
    </xf>
    <xf numFmtId="0" fontId="3" fillId="0" borderId="0" xfId="96" applyFont="1" applyFill="1" applyProtection="1">
      <alignment/>
      <protection locked="0"/>
    </xf>
    <xf numFmtId="0" fontId="3" fillId="0" borderId="0" xfId="96" applyFont="1" applyFill="1" applyAlignment="1" applyProtection="1">
      <alignment horizontal="left"/>
      <protection/>
    </xf>
    <xf numFmtId="0" fontId="3" fillId="0" borderId="0" xfId="96" applyFont="1" applyFill="1" applyAlignment="1">
      <alignment horizontal="left"/>
      <protection/>
    </xf>
    <xf numFmtId="165" fontId="3" fillId="0" borderId="0" xfId="0" applyNumberFormat="1" applyFont="1" applyFill="1" applyAlignment="1" applyProtection="1">
      <alignment horizontal="right"/>
      <protection/>
    </xf>
    <xf numFmtId="43" fontId="13" fillId="0" borderId="0" xfId="42" applyNumberFormat="1" applyFont="1" applyFill="1" applyAlignment="1">
      <alignment horizontal="right"/>
    </xf>
    <xf numFmtId="41" fontId="3" fillId="0" borderId="0" xfId="96" applyNumberFormat="1" applyFont="1" applyFill="1" applyAlignment="1">
      <alignment horizontal="center"/>
      <protection/>
    </xf>
    <xf numFmtId="3" fontId="3" fillId="0" borderId="0" xfId="96" applyNumberFormat="1" applyFont="1" applyFill="1">
      <alignment/>
      <protection/>
    </xf>
    <xf numFmtId="165" fontId="3" fillId="0" borderId="0" xfId="96" applyNumberFormat="1" applyFont="1" applyFill="1">
      <alignment/>
      <protection/>
    </xf>
    <xf numFmtId="3" fontId="3" fillId="0" borderId="0" xfId="96" applyNumberFormat="1" applyFont="1" applyFill="1" applyProtection="1">
      <alignment/>
      <protection/>
    </xf>
    <xf numFmtId="165" fontId="3" fillId="0" borderId="0" xfId="96" applyNumberFormat="1" applyFont="1" applyFill="1" applyProtection="1">
      <alignment/>
      <protection/>
    </xf>
    <xf numFmtId="164" fontId="3" fillId="0" borderId="0" xfId="96" applyNumberFormat="1" applyFont="1" applyFill="1" applyProtection="1">
      <alignment/>
      <protection/>
    </xf>
    <xf numFmtId="0" fontId="3" fillId="0" borderId="0" xfId="96" applyFont="1" applyFill="1" applyAlignment="1">
      <alignment horizontal="center"/>
      <protection/>
    </xf>
    <xf numFmtId="168" fontId="3" fillId="0" borderId="0" xfId="96" applyNumberFormat="1" applyFont="1" applyFill="1" applyProtection="1">
      <alignment/>
      <protection/>
    </xf>
    <xf numFmtId="3" fontId="3" fillId="0" borderId="0" xfId="96" applyNumberFormat="1" applyFont="1" applyFill="1" applyAlignment="1" applyProtection="1">
      <alignment horizontal="fill"/>
      <protection/>
    </xf>
    <xf numFmtId="165" fontId="3" fillId="0" borderId="0" xfId="96" applyNumberFormat="1" applyFont="1" applyFill="1" applyAlignment="1" applyProtection="1">
      <alignment horizontal="fill"/>
      <protection/>
    </xf>
    <xf numFmtId="168" fontId="3" fillId="0" borderId="0" xfId="96" applyNumberFormat="1" applyFont="1" applyFill="1" applyAlignment="1" applyProtection="1">
      <alignment horizontal="fill"/>
      <protection/>
    </xf>
    <xf numFmtId="0" fontId="4" fillId="0" borderId="0" xfId="96" applyFont="1" applyFill="1" applyAlignment="1" applyProtection="1">
      <alignment horizontal="left"/>
      <protection/>
    </xf>
    <xf numFmtId="1" fontId="3" fillId="0" borderId="0" xfId="96" applyNumberFormat="1" applyFont="1" applyFill="1" applyProtection="1">
      <alignment/>
      <protection/>
    </xf>
    <xf numFmtId="3" fontId="3" fillId="0" borderId="0" xfId="96" applyNumberFormat="1" applyFont="1" applyFill="1" applyProtection="1">
      <alignment/>
      <protection locked="0"/>
    </xf>
    <xf numFmtId="0" fontId="3" fillId="0" borderId="0" xfId="96" applyFont="1" applyFill="1" applyBorder="1">
      <alignment/>
      <protection/>
    </xf>
    <xf numFmtId="0" fontId="3" fillId="0" borderId="0" xfId="96" applyFont="1" applyFill="1" applyBorder="1" applyProtection="1">
      <alignment/>
      <protection locked="0"/>
    </xf>
    <xf numFmtId="0" fontId="3" fillId="0" borderId="0" xfId="96" applyFont="1" applyFill="1" applyBorder="1" applyAlignment="1" applyProtection="1">
      <alignment horizontal="left"/>
      <protection/>
    </xf>
    <xf numFmtId="2" fontId="3" fillId="0" borderId="0" xfId="96" applyNumberFormat="1" applyFont="1" applyFill="1" applyAlignment="1" applyProtection="1">
      <alignment horizontal="fill"/>
      <protection/>
    </xf>
    <xf numFmtId="1" fontId="3" fillId="0" borderId="0" xfId="96" applyNumberFormat="1" applyFont="1" applyFill="1">
      <alignment/>
      <protection/>
    </xf>
    <xf numFmtId="0" fontId="3" fillId="0" borderId="0" xfId="96" applyFont="1" applyFill="1" applyAlignment="1" applyProtection="1">
      <alignment horizontal="fill"/>
      <protection/>
    </xf>
    <xf numFmtId="3" fontId="3" fillId="0" borderId="0" xfId="96" applyNumberFormat="1" applyFont="1" applyFill="1" applyAlignment="1" applyProtection="1">
      <alignment horizontal="center"/>
      <protection/>
    </xf>
    <xf numFmtId="165" fontId="3" fillId="0" borderId="0" xfId="96" applyNumberFormat="1" applyFont="1" applyFill="1" applyAlignment="1" applyProtection="1">
      <alignment horizontal="center"/>
      <protection/>
    </xf>
    <xf numFmtId="164" fontId="3" fillId="0" borderId="0" xfId="96" applyNumberFormat="1" applyFont="1" applyFill="1" applyAlignment="1" applyProtection="1">
      <alignment horizontal="center"/>
      <protection/>
    </xf>
    <xf numFmtId="0" fontId="3" fillId="0" borderId="0" xfId="96" applyFont="1" applyFill="1" applyAlignment="1" applyProtection="1">
      <alignment horizontal="center"/>
      <protection/>
    </xf>
    <xf numFmtId="3" fontId="9" fillId="0" borderId="0" xfId="96" applyNumberFormat="1" applyFont="1" applyFill="1" applyAlignment="1" applyProtection="1">
      <alignment horizontal="left"/>
      <protection locked="0"/>
    </xf>
    <xf numFmtId="3" fontId="10" fillId="0" borderId="0" xfId="96" applyNumberFormat="1" applyFont="1" applyFill="1" applyAlignment="1" applyProtection="1">
      <alignment horizontal="left"/>
      <protection/>
    </xf>
    <xf numFmtId="0" fontId="4" fillId="0" borderId="0" xfId="96" applyFont="1" applyFill="1" applyAlignment="1" applyProtection="1">
      <alignment horizontal="left"/>
      <protection locked="0"/>
    </xf>
    <xf numFmtId="3" fontId="4" fillId="0" borderId="0" xfId="96" applyNumberFormat="1" applyFont="1" applyFill="1" applyAlignment="1" applyProtection="1">
      <alignment horizontal="right"/>
      <protection/>
    </xf>
    <xf numFmtId="165" fontId="4" fillId="0" borderId="0" xfId="96" applyNumberFormat="1" applyFont="1" applyFill="1" applyProtection="1">
      <alignment/>
      <protection/>
    </xf>
    <xf numFmtId="0" fontId="4" fillId="0" borderId="0" xfId="96" applyFont="1" applyFill="1">
      <alignment/>
      <protection/>
    </xf>
    <xf numFmtId="3" fontId="4" fillId="0" borderId="0" xfId="96" applyNumberFormat="1" applyFont="1" applyFill="1" applyProtection="1">
      <alignment/>
      <protection/>
    </xf>
    <xf numFmtId="164" fontId="4" fillId="0" borderId="0" xfId="96" applyNumberFormat="1" applyFont="1" applyFill="1" applyProtection="1">
      <alignment/>
      <protection/>
    </xf>
    <xf numFmtId="0" fontId="3" fillId="0" borderId="0" xfId="96" applyFont="1" applyFill="1" applyProtection="1">
      <alignment/>
      <protection/>
    </xf>
    <xf numFmtId="168" fontId="3" fillId="33" borderId="0" xfId="96" applyNumberFormat="1" applyFont="1" applyFill="1" applyAlignment="1" applyProtection="1">
      <alignment horizontal="center"/>
      <protection/>
    </xf>
    <xf numFmtId="165" fontId="10" fillId="0" borderId="0" xfId="96" applyNumberFormat="1" applyFont="1" applyFill="1">
      <alignment/>
      <protection/>
    </xf>
    <xf numFmtId="0" fontId="10" fillId="0" borderId="0" xfId="96" applyFont="1" applyFill="1">
      <alignment/>
      <protection/>
    </xf>
    <xf numFmtId="2" fontId="3" fillId="0" borderId="0" xfId="96" applyNumberFormat="1" applyFont="1" applyFill="1" applyAlignment="1">
      <alignment horizontal="center"/>
      <protection/>
    </xf>
    <xf numFmtId="2" fontId="3" fillId="0" borderId="0" xfId="96" applyNumberFormat="1" applyFont="1" applyFill="1" applyAlignment="1" applyProtection="1">
      <alignment horizontal="center"/>
      <protection/>
    </xf>
    <xf numFmtId="39" fontId="4" fillId="0" borderId="0" xfId="96" applyNumberFormat="1" applyFont="1" applyFill="1" applyProtection="1">
      <alignment/>
      <protection/>
    </xf>
    <xf numFmtId="0" fontId="10" fillId="0" borderId="0" xfId="96" applyFont="1" applyFill="1" applyAlignment="1" applyProtection="1">
      <alignment horizontal="left"/>
      <protection/>
    </xf>
    <xf numFmtId="2" fontId="3" fillId="0" borderId="0" xfId="96" applyNumberFormat="1" applyFont="1" applyFill="1" applyAlignment="1" applyProtection="1">
      <alignment horizontal="right"/>
      <protection/>
    </xf>
    <xf numFmtId="39" fontId="3" fillId="0" borderId="0" xfId="96" applyNumberFormat="1" applyFont="1" applyFill="1" applyProtection="1">
      <alignment/>
      <protection/>
    </xf>
    <xf numFmtId="0" fontId="3" fillId="0" borderId="0" xfId="96" applyFont="1" applyFill="1" applyAlignment="1" applyProtection="1">
      <alignment horizontal="right"/>
      <protection/>
    </xf>
    <xf numFmtId="39" fontId="3" fillId="0" borderId="0" xfId="96" applyNumberFormat="1" applyFont="1" applyFill="1" applyAlignment="1" applyProtection="1">
      <alignment horizontal="fill"/>
      <protection/>
    </xf>
    <xf numFmtId="0" fontId="3" fillId="35" borderId="0" xfId="96" applyFont="1" applyFill="1">
      <alignment/>
      <protection/>
    </xf>
    <xf numFmtId="167" fontId="3" fillId="0" borderId="0" xfId="96" applyNumberFormat="1" applyFont="1" applyFill="1" applyAlignment="1">
      <alignment horizontal="center"/>
      <protection/>
    </xf>
    <xf numFmtId="41" fontId="3" fillId="0" borderId="0" xfId="96" applyNumberFormat="1" applyFont="1" applyFill="1" applyAlignment="1" applyProtection="1">
      <alignment horizontal="fill"/>
      <protection/>
    </xf>
    <xf numFmtId="0" fontId="7" fillId="0" borderId="0" xfId="96" applyFont="1" applyFill="1">
      <alignment/>
      <protection/>
    </xf>
    <xf numFmtId="0" fontId="5" fillId="0" borderId="0" xfId="0" applyFont="1" applyFill="1" applyAlignment="1">
      <alignment horizontal="center"/>
    </xf>
    <xf numFmtId="0" fontId="6" fillId="0" borderId="0" xfId="0" applyFont="1" applyFill="1" applyAlignment="1">
      <alignment horizontal="center"/>
    </xf>
    <xf numFmtId="0" fontId="8" fillId="0" borderId="0" xfId="0" applyFont="1" applyFill="1" applyAlignment="1">
      <alignment horizontal="left"/>
    </xf>
    <xf numFmtId="0" fontId="3" fillId="0" borderId="0" xfId="0" applyFont="1" applyFill="1" applyAlignment="1">
      <alignment horizontal="left" vertical="center" wrapText="1"/>
    </xf>
    <xf numFmtId="39" fontId="4" fillId="0" borderId="0" xfId="0" applyNumberFormat="1" applyFont="1" applyFill="1" applyAlignment="1" applyProtection="1">
      <alignment horizontal="center"/>
      <protection/>
    </xf>
    <xf numFmtId="0" fontId="3" fillId="33" borderId="0" xfId="0" applyFont="1" applyFill="1" applyAlignment="1">
      <alignment horizontal="left" wrapText="1"/>
    </xf>
    <xf numFmtId="37" fontId="4" fillId="0" borderId="0" xfId="0" applyNumberFormat="1" applyFont="1" applyFill="1" applyAlignment="1" applyProtection="1">
      <alignment horizontal="center"/>
      <protection/>
    </xf>
    <xf numFmtId="0" fontId="19" fillId="0" borderId="0" xfId="0" applyFont="1" applyFill="1" applyAlignment="1">
      <alignment horizontal="center"/>
    </xf>
    <xf numFmtId="0" fontId="4" fillId="0" borderId="0" xfId="96" applyFont="1" applyFill="1" applyAlignment="1">
      <alignment horizontal="center"/>
      <protection/>
    </xf>
    <xf numFmtId="39" fontId="4" fillId="0" borderId="0" xfId="96" applyNumberFormat="1" applyFont="1" applyFill="1" applyAlignment="1" applyProtection="1">
      <alignment horizontal="center"/>
      <protection/>
    </xf>
    <xf numFmtId="0" fontId="3" fillId="33" borderId="0" xfId="96" applyFont="1" applyFill="1" applyAlignment="1">
      <alignment horizontal="left" wrapText="1"/>
      <protection/>
    </xf>
    <xf numFmtId="0" fontId="20" fillId="0" borderId="0" xfId="0" applyFont="1" applyFill="1" applyAlignment="1">
      <alignment horizontal="center"/>
    </xf>
    <xf numFmtId="0" fontId="3" fillId="36" borderId="0" xfId="0" applyFont="1" applyFill="1" applyAlignment="1">
      <alignment horizontal="left" wrapText="1"/>
    </xf>
    <xf numFmtId="168" fontId="4" fillId="0" borderId="0" xfId="0" applyNumberFormat="1" applyFont="1" applyFill="1" applyAlignment="1" applyProtection="1">
      <alignment horizontal="center"/>
      <protection/>
    </xf>
    <xf numFmtId="0" fontId="4" fillId="0" borderId="0" xfId="0" applyFont="1" applyFill="1" applyAlignment="1">
      <alignment horizontal="center"/>
    </xf>
    <xf numFmtId="164" fontId="4" fillId="0" borderId="0" xfId="0" applyNumberFormat="1" applyFont="1" applyFill="1" applyAlignment="1" applyProtection="1">
      <alignment horizontal="center"/>
      <protection/>
    </xf>
    <xf numFmtId="0" fontId="3" fillId="0" borderId="0" xfId="0" applyFont="1" applyFill="1" applyAlignment="1">
      <alignment horizontal="left"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1" xfId="47"/>
    <cellStyle name="Comma 11 2" xfId="48"/>
    <cellStyle name="Comma 11 3" xfId="49"/>
    <cellStyle name="Comma 12" xfId="50"/>
    <cellStyle name="Comma 12 2" xfId="51"/>
    <cellStyle name="Comma 12 3" xfId="52"/>
    <cellStyle name="Comma 13 2" xfId="53"/>
    <cellStyle name="Comma 13 3" xfId="54"/>
    <cellStyle name="Comma 17" xfId="55"/>
    <cellStyle name="Comma 17 2" xfId="56"/>
    <cellStyle name="Comma 17 3" xfId="57"/>
    <cellStyle name="Comma 18" xfId="58"/>
    <cellStyle name="Comma 18 2" xfId="59"/>
    <cellStyle name="Comma 18 3" xfId="60"/>
    <cellStyle name="Comma 23" xfId="61"/>
    <cellStyle name="Comma 23 2" xfId="62"/>
    <cellStyle name="Comma 23 3" xfId="63"/>
    <cellStyle name="Comma 3 2" xfId="64"/>
    <cellStyle name="Comma 3 3" xfId="65"/>
    <cellStyle name="Comma 4" xfId="66"/>
    <cellStyle name="Comma 4 2" xfId="67"/>
    <cellStyle name="Comma 4 3" xfId="68"/>
    <cellStyle name="Comma 5 2" xfId="69"/>
    <cellStyle name="Comma 5 3" xfId="70"/>
    <cellStyle name="Comma 6" xfId="71"/>
    <cellStyle name="Comma 6 2" xfId="72"/>
    <cellStyle name="Comma 6 3" xfId="73"/>
    <cellStyle name="Comma 7" xfId="74"/>
    <cellStyle name="Comma 7 2" xfId="75"/>
    <cellStyle name="Comma 7 3" xfId="76"/>
    <cellStyle name="Comma 8" xfId="77"/>
    <cellStyle name="Comma 8 2" xfId="78"/>
    <cellStyle name="Comma 8 3" xfId="79"/>
    <cellStyle name="Comma 9" xfId="80"/>
    <cellStyle name="Comma 9 2" xfId="81"/>
    <cellStyle name="Comma 9 3" xfId="82"/>
    <cellStyle name="Currency" xfId="83"/>
    <cellStyle name="Currency [0]" xfId="84"/>
    <cellStyle name="Explanatory Text" xfId="85"/>
    <cellStyle name="Good" xfId="86"/>
    <cellStyle name="Heading 1" xfId="87"/>
    <cellStyle name="Heading 2" xfId="88"/>
    <cellStyle name="Heading 3" xfId="89"/>
    <cellStyle name="Heading 4" xfId="90"/>
    <cellStyle name="Hyperlink 2" xfId="91"/>
    <cellStyle name="Input" xfId="92"/>
    <cellStyle name="Linked Cell" xfId="93"/>
    <cellStyle name="Neutral" xfId="94"/>
    <cellStyle name="Normal 2" xfId="95"/>
    <cellStyle name="Normal 2 2" xfId="96"/>
    <cellStyle name="Normal 3" xfId="97"/>
    <cellStyle name="Normal 4" xfId="98"/>
    <cellStyle name="Normal 5" xfId="99"/>
    <cellStyle name="Note" xfId="100"/>
    <cellStyle name="Output" xfId="101"/>
    <cellStyle name="Percent"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transitionEntry="1"/>
  <dimension ref="A2:IT124"/>
  <sheetViews>
    <sheetView showGridLines="0" tabSelected="1" zoomScale="96" zoomScaleNormal="96" zoomScaleSheetLayoutView="75" zoomScalePageLayoutView="0" workbookViewId="0" topLeftCell="A1">
      <selection activeCell="A1" sqref="A1"/>
    </sheetView>
  </sheetViews>
  <sheetFormatPr defaultColWidth="9.625" defaultRowHeight="12.75"/>
  <cols>
    <col min="1" max="1" width="4.625" style="5" customWidth="1"/>
    <col min="2" max="2" width="1.875" style="5" customWidth="1"/>
    <col min="3" max="3" width="30.625" style="5" customWidth="1"/>
    <col min="4" max="4" width="28.625" style="5" customWidth="1"/>
    <col min="5" max="5" width="8.125" style="5" customWidth="1"/>
    <col min="6" max="6" width="7.50390625" style="5" customWidth="1"/>
    <col min="7" max="7" width="14.875" style="27" customWidth="1"/>
    <col min="8" max="8" width="14.875" style="13" customWidth="1"/>
    <col min="9" max="9" width="6.625" style="5" customWidth="1"/>
    <col min="10" max="10" width="13.25390625" style="27" customWidth="1"/>
    <col min="11" max="11" width="17.00390625" style="13" customWidth="1"/>
    <col min="12" max="16384" width="9.625" style="5" customWidth="1"/>
  </cols>
  <sheetData>
    <row r="2" ht="12">
      <c r="K2" s="29"/>
    </row>
    <row r="3" ht="12">
      <c r="K3" s="30" t="s">
        <v>64</v>
      </c>
    </row>
    <row r="5" spans="1:11" ht="45">
      <c r="A5" s="196" t="s">
        <v>33</v>
      </c>
      <c r="B5" s="196"/>
      <c r="C5" s="196"/>
      <c r="D5" s="196"/>
      <c r="E5" s="196"/>
      <c r="F5" s="196"/>
      <c r="G5" s="196"/>
      <c r="H5" s="196"/>
      <c r="I5" s="196"/>
      <c r="J5" s="196"/>
      <c r="K5" s="196"/>
    </row>
    <row r="8" spans="1:11" s="31" customFormat="1" ht="33">
      <c r="A8" s="197" t="s">
        <v>275</v>
      </c>
      <c r="B8" s="197"/>
      <c r="C8" s="197"/>
      <c r="D8" s="197"/>
      <c r="E8" s="197"/>
      <c r="F8" s="197"/>
      <c r="G8" s="197"/>
      <c r="H8" s="197"/>
      <c r="I8" s="197"/>
      <c r="J8" s="197"/>
      <c r="K8" s="197"/>
    </row>
    <row r="9" spans="1:11" s="31" customFormat="1" ht="33">
      <c r="A9" s="197" t="s">
        <v>276</v>
      </c>
      <c r="B9" s="197"/>
      <c r="C9" s="197"/>
      <c r="D9" s="197"/>
      <c r="E9" s="197"/>
      <c r="F9" s="197"/>
      <c r="G9" s="197"/>
      <c r="H9" s="197"/>
      <c r="I9" s="197"/>
      <c r="J9" s="197"/>
      <c r="K9" s="197"/>
    </row>
    <row r="16" spans="1:11" ht="60.75">
      <c r="A16" s="203" t="s">
        <v>253</v>
      </c>
      <c r="B16" s="203"/>
      <c r="C16" s="203"/>
      <c r="D16" s="203"/>
      <c r="E16" s="203"/>
      <c r="F16" s="203"/>
      <c r="G16" s="203"/>
      <c r="H16" s="203"/>
      <c r="I16" s="203"/>
      <c r="J16" s="203"/>
      <c r="K16" s="203"/>
    </row>
    <row r="25" ht="12">
      <c r="C25" s="5" t="s">
        <v>58</v>
      </c>
    </row>
    <row r="30" spans="1:11" ht="27">
      <c r="A30" s="198"/>
      <c r="B30" s="198"/>
      <c r="C30" s="198"/>
      <c r="D30" s="198"/>
      <c r="E30" s="198"/>
      <c r="F30" s="198"/>
      <c r="G30" s="198"/>
      <c r="H30" s="198"/>
      <c r="I30" s="198"/>
      <c r="J30" s="198"/>
      <c r="K30" s="198"/>
    </row>
    <row r="33" spans="1:11" ht="12">
      <c r="A33" s="25"/>
      <c r="C33" s="4"/>
      <c r="E33" s="25"/>
      <c r="F33" s="21"/>
      <c r="G33" s="23"/>
      <c r="H33" s="24"/>
      <c r="I33" s="21"/>
      <c r="J33" s="23"/>
      <c r="K33" s="24"/>
    </row>
    <row r="34" spans="1:11" ht="12">
      <c r="A34" s="32"/>
      <c r="G34" s="6"/>
      <c r="K34" s="33" t="s">
        <v>32</v>
      </c>
    </row>
    <row r="35" spans="1:11" ht="12">
      <c r="A35" s="200" t="s">
        <v>31</v>
      </c>
      <c r="B35" s="200"/>
      <c r="C35" s="200"/>
      <c r="D35" s="200"/>
      <c r="E35" s="200"/>
      <c r="F35" s="200"/>
      <c r="G35" s="200"/>
      <c r="H35" s="200"/>
      <c r="I35" s="200"/>
      <c r="J35" s="200"/>
      <c r="K35" s="200"/>
    </row>
    <row r="36" spans="1:11" ht="12">
      <c r="A36" s="34" t="s">
        <v>46</v>
      </c>
      <c r="G36" s="6"/>
      <c r="I36" s="35"/>
      <c r="J36" s="6"/>
      <c r="K36" s="36" t="str">
        <f>$K$3</f>
        <v>Date: 10/3/2011</v>
      </c>
    </row>
    <row r="37" spans="1:11" ht="12">
      <c r="A37" s="11" t="s">
        <v>1</v>
      </c>
      <c r="B37" s="11" t="s">
        <v>1</v>
      </c>
      <c r="C37" s="11" t="s">
        <v>1</v>
      </c>
      <c r="D37" s="11" t="s">
        <v>1</v>
      </c>
      <c r="E37" s="11" t="s">
        <v>1</v>
      </c>
      <c r="F37" s="11" t="s">
        <v>1</v>
      </c>
      <c r="G37" s="12" t="s">
        <v>1</v>
      </c>
      <c r="H37" s="15" t="s">
        <v>1</v>
      </c>
      <c r="I37" s="11" t="s">
        <v>1</v>
      </c>
      <c r="J37" s="12" t="s">
        <v>1</v>
      </c>
      <c r="K37" s="15" t="s">
        <v>1</v>
      </c>
    </row>
    <row r="38" spans="1:11" ht="12">
      <c r="A38" s="37" t="s">
        <v>2</v>
      </c>
      <c r="C38" s="4" t="s">
        <v>3</v>
      </c>
      <c r="E38" s="37" t="s">
        <v>2</v>
      </c>
      <c r="F38" s="1"/>
      <c r="G38" s="2"/>
      <c r="H38" s="3" t="s">
        <v>51</v>
      </c>
      <c r="I38" s="1"/>
      <c r="J38" s="2"/>
      <c r="K38" s="3" t="s">
        <v>52</v>
      </c>
    </row>
    <row r="39" spans="1:11" ht="12">
      <c r="A39" s="37" t="s">
        <v>4</v>
      </c>
      <c r="C39" s="38" t="s">
        <v>5</v>
      </c>
      <c r="E39" s="37" t="s">
        <v>4</v>
      </c>
      <c r="F39" s="1"/>
      <c r="G39" s="2" t="s">
        <v>6</v>
      </c>
      <c r="H39" s="3" t="s">
        <v>7</v>
      </c>
      <c r="I39" s="1"/>
      <c r="J39" s="2" t="s">
        <v>6</v>
      </c>
      <c r="K39" s="3" t="s">
        <v>8</v>
      </c>
    </row>
    <row r="40" spans="1:11" ht="12">
      <c r="A40" s="11" t="s">
        <v>1</v>
      </c>
      <c r="B40" s="11" t="s">
        <v>1</v>
      </c>
      <c r="C40" s="11" t="s">
        <v>1</v>
      </c>
      <c r="D40" s="11" t="s">
        <v>1</v>
      </c>
      <c r="E40" s="11" t="s">
        <v>1</v>
      </c>
      <c r="F40" s="11" t="s">
        <v>1</v>
      </c>
      <c r="G40" s="12" t="s">
        <v>1</v>
      </c>
      <c r="H40" s="15" t="s">
        <v>1</v>
      </c>
      <c r="I40" s="11" t="s">
        <v>1</v>
      </c>
      <c r="J40" s="12" t="s">
        <v>1</v>
      </c>
      <c r="K40" s="15" t="s">
        <v>1</v>
      </c>
    </row>
    <row r="41" spans="1:11" ht="12">
      <c r="A41" s="25">
        <v>1</v>
      </c>
      <c r="C41" s="4" t="s">
        <v>9</v>
      </c>
      <c r="D41" s="10" t="s">
        <v>22</v>
      </c>
      <c r="E41" s="25">
        <v>1</v>
      </c>
      <c r="G41" s="56">
        <f>'System '!G41+UCB!G41+UCCS!G41+UCD!G41+AMC!G41</f>
        <v>4157.055</v>
      </c>
      <c r="H41" s="56">
        <f>'System '!H41+UCB!H41+UCCS!H41+UCD!H41+AMC!H41</f>
        <v>450610947</v>
      </c>
      <c r="I41" s="56">
        <f>'System '!I41+UCB!I41+UCCS!I41+UCD!I41+AMC!I41</f>
        <v>0</v>
      </c>
      <c r="J41" s="56">
        <f>'System '!J41+UCB!J41+UCCS!J41+UCD!J41+AMC!J41</f>
        <v>4173.259404976215</v>
      </c>
      <c r="K41" s="56">
        <f>'System '!K41+UCB!K41+UCCS!K41+UCD!K41+AMC!K41</f>
        <v>464337174</v>
      </c>
    </row>
    <row r="42" spans="1:11" ht="12">
      <c r="A42" s="25">
        <v>2</v>
      </c>
      <c r="C42" s="4" t="s">
        <v>10</v>
      </c>
      <c r="D42" s="10" t="s">
        <v>23</v>
      </c>
      <c r="E42" s="25">
        <v>2</v>
      </c>
      <c r="G42" s="56">
        <f>'System '!G42+UCB!G42+UCCS!G42+UCD!G42+AMC!G42</f>
        <v>62.559999999999995</v>
      </c>
      <c r="H42" s="56">
        <f>'System '!H42+UCB!H42+UCCS!H42+UCD!H42+AMC!H42</f>
        <v>10265922</v>
      </c>
      <c r="I42" s="56">
        <f>'System '!I42+UCB!I42+UCCS!I42+UCD!I42+AMC!I42</f>
        <v>0</v>
      </c>
      <c r="J42" s="56">
        <f>'System '!J42+UCB!J42+UCCS!J42+UCD!J42+AMC!J42</f>
        <v>60.20316938820579</v>
      </c>
      <c r="K42" s="56">
        <f>'System '!K42+UCB!K42+UCCS!K42+UCD!K42+AMC!K42</f>
        <v>9458274</v>
      </c>
    </row>
    <row r="43" spans="1:11" ht="12">
      <c r="A43" s="25">
        <v>3</v>
      </c>
      <c r="C43" s="4" t="s">
        <v>11</v>
      </c>
      <c r="D43" s="10" t="s">
        <v>24</v>
      </c>
      <c r="E43" s="25">
        <v>3</v>
      </c>
      <c r="G43" s="56">
        <f>'System '!G43+UCB!G43+UCCS!G43+UCD!G43+AMC!G43</f>
        <v>10.41</v>
      </c>
      <c r="H43" s="56">
        <f>'System '!H43+UCB!H43+UCCS!H43+UCD!H43+AMC!H43</f>
        <v>1230667</v>
      </c>
      <c r="I43" s="56">
        <f>'System '!I43+UCB!I43+UCCS!I43+UCD!I43+AMC!I43</f>
        <v>0</v>
      </c>
      <c r="J43" s="56">
        <f>'System '!J43+UCB!J43+UCCS!J43+UCD!J43+AMC!J43</f>
        <v>9.99016097939564</v>
      </c>
      <c r="K43" s="56">
        <f>'System '!K43+UCB!K43+UCCS!K43+UCD!K43+AMC!K43</f>
        <v>1108091</v>
      </c>
    </row>
    <row r="44" spans="1:11" ht="12">
      <c r="A44" s="25">
        <v>4</v>
      </c>
      <c r="C44" s="4" t="s">
        <v>12</v>
      </c>
      <c r="D44" s="10" t="s">
        <v>25</v>
      </c>
      <c r="E44" s="25">
        <v>4</v>
      </c>
      <c r="G44" s="56">
        <f>'System '!G44+UCB!G44+UCCS!G44+UCD!G44+AMC!G44</f>
        <v>1026.96</v>
      </c>
      <c r="H44" s="56">
        <f>'System '!H44+UCB!H44+UCCS!H44+UCD!H44+AMC!H44</f>
        <v>127530389.86</v>
      </c>
      <c r="I44" s="56">
        <f>'System '!I44+UCB!I44+UCCS!I44+UCD!I44+AMC!I44</f>
        <v>0</v>
      </c>
      <c r="J44" s="56">
        <f>'System '!J44+UCB!J44+UCCS!J44+UCD!J44+AMC!J44</f>
        <v>1049.9875317653793</v>
      </c>
      <c r="K44" s="56">
        <f>'System '!K44+UCB!K44+UCCS!K44+UCD!K44+AMC!K44</f>
        <v>135094318.53362954</v>
      </c>
    </row>
    <row r="45" spans="1:11" ht="12">
      <c r="A45" s="25">
        <v>5</v>
      </c>
      <c r="C45" s="4" t="s">
        <v>13</v>
      </c>
      <c r="D45" s="10" t="s">
        <v>26</v>
      </c>
      <c r="E45" s="25">
        <v>5</v>
      </c>
      <c r="G45" s="56">
        <f>'System '!G45+UCB!G45+UCCS!G45+UCD!G45+AMC!G45</f>
        <v>377.624</v>
      </c>
      <c r="H45" s="56">
        <f>'System '!H45+UCB!H45+UCCS!H45+UCD!H45+AMC!H45</f>
        <v>34878493.3</v>
      </c>
      <c r="I45" s="56">
        <f>'System '!I45+UCB!I45+UCCS!I45+UCD!I45+AMC!I45</f>
        <v>0</v>
      </c>
      <c r="J45" s="56">
        <f>'System '!J45+UCB!J45+UCCS!J45+UCD!J45+AMC!J45</f>
        <v>402.19254659029014</v>
      </c>
      <c r="K45" s="56">
        <f>'System '!K45+UCB!K45+UCCS!K45+UCD!K45+AMC!K45</f>
        <v>36419166.898596</v>
      </c>
    </row>
    <row r="46" spans="1:11" ht="12">
      <c r="A46" s="25">
        <v>6</v>
      </c>
      <c r="C46" s="4" t="s">
        <v>14</v>
      </c>
      <c r="D46" s="10" t="s">
        <v>27</v>
      </c>
      <c r="E46" s="25">
        <v>6</v>
      </c>
      <c r="G46" s="56">
        <f>'System '!G46+UCB!G46+UCCS!G46+UCD!G46+AMC!G46</f>
        <v>520.709</v>
      </c>
      <c r="H46" s="56">
        <f>'System '!H46+UCB!H46+UCCS!H46+UCD!H46+AMC!H46</f>
        <v>75787017.25999999</v>
      </c>
      <c r="I46" s="56">
        <f>'System '!I46+UCB!I46+UCCS!I46+UCD!I46+AMC!I46</f>
        <v>0</v>
      </c>
      <c r="J46" s="56">
        <f>'System '!J46+UCB!J46+UCCS!J46+UCD!J46+AMC!J46</f>
        <v>536.4253095547028</v>
      </c>
      <c r="K46" s="56">
        <f>'System '!K46+UCB!K46+UCCS!K46+UCD!K46+AMC!K46</f>
        <v>77890466</v>
      </c>
    </row>
    <row r="47" spans="1:11" ht="12">
      <c r="A47" s="25">
        <v>7</v>
      </c>
      <c r="C47" s="4" t="s">
        <v>19</v>
      </c>
      <c r="D47" s="10" t="s">
        <v>28</v>
      </c>
      <c r="E47" s="25">
        <v>7</v>
      </c>
      <c r="G47" s="56">
        <f>'System '!G47+UCB!G47+UCCS!G47+UCD!G47+AMC!G47</f>
        <v>649.54</v>
      </c>
      <c r="H47" s="56">
        <f>'System '!H47+UCB!H47+UCCS!H47+UCD!H47+AMC!H47</f>
        <v>81030534.2</v>
      </c>
      <c r="I47" s="56">
        <f>'System '!I47+UCB!I47+UCCS!I47+UCD!I47+AMC!I47</f>
        <v>0</v>
      </c>
      <c r="J47" s="56">
        <f>'System '!J47+UCB!J47+UCCS!J47+UCD!J47+AMC!J47</f>
        <v>663.3782796366679</v>
      </c>
      <c r="K47" s="56">
        <f>'System '!K47+UCB!K47+UCCS!K47+UCD!K47+AMC!K47</f>
        <v>86978487.85624793</v>
      </c>
    </row>
    <row r="48" spans="1:11" ht="12">
      <c r="A48" s="25">
        <v>8</v>
      </c>
      <c r="C48" s="4" t="s">
        <v>15</v>
      </c>
      <c r="D48" s="10" t="s">
        <v>29</v>
      </c>
      <c r="E48" s="25">
        <v>8</v>
      </c>
      <c r="G48" s="56">
        <f>'System '!G48+UCB!G48+UCCS!G48+UCD!G48+AMC!G48</f>
        <v>0</v>
      </c>
      <c r="H48" s="56">
        <f>'System '!H48+UCB!H48+UCCS!H48+UCD!H48+AMC!H48</f>
        <v>51711345</v>
      </c>
      <c r="I48" s="56">
        <f>'System '!I48+UCB!I48+UCCS!I48+UCD!I48+AMC!I48</f>
        <v>0</v>
      </c>
      <c r="J48" s="56">
        <f>'System '!J48+UCB!J48+UCCS!J48+UCD!J48+AMC!J48</f>
        <v>0</v>
      </c>
      <c r="K48" s="56">
        <f>'System '!K48+UCB!K48+UCCS!K48+UCD!K48+AMC!K48</f>
        <v>58767172</v>
      </c>
    </row>
    <row r="49" spans="1:11" ht="12">
      <c r="A49" s="25">
        <v>9</v>
      </c>
      <c r="C49" s="4" t="s">
        <v>21</v>
      </c>
      <c r="D49" s="10" t="s">
        <v>30</v>
      </c>
      <c r="E49" s="25">
        <v>9</v>
      </c>
      <c r="G49" s="56">
        <f>'System '!G49+UCB!G49+UCCS!G49+UCD!G49+AMC!G49</f>
        <v>0</v>
      </c>
      <c r="H49" s="56">
        <f>'System '!H49+UCB!H49+UCCS!H49+UCD!H49+AMC!H49</f>
        <v>12737</v>
      </c>
      <c r="I49" s="56">
        <f>'System '!I49+UCB!I49+UCCS!I49+UCD!I49+AMC!I49</f>
        <v>0</v>
      </c>
      <c r="J49" s="56">
        <f>'System '!J49+UCB!J49+UCCS!J49+UCD!J49+AMC!J49</f>
        <v>0</v>
      </c>
      <c r="K49" s="56">
        <f>'System '!K49+UCB!K49+UCCS!K49+UCD!K49+AMC!K49</f>
        <v>0</v>
      </c>
    </row>
    <row r="50" spans="1:11" ht="12">
      <c r="A50" s="25">
        <v>10</v>
      </c>
      <c r="C50" s="4" t="s">
        <v>16</v>
      </c>
      <c r="D50" s="10" t="s">
        <v>20</v>
      </c>
      <c r="E50" s="25">
        <v>10</v>
      </c>
      <c r="G50" s="56">
        <f>'System '!G50+UCB!G50+UCCS!G50+UCD!G50+AMC!G50</f>
        <v>0</v>
      </c>
      <c r="H50" s="56">
        <f>'System '!H50+UCB!H50+UCCS!H50+UCD!H50+AMC!H50</f>
        <v>195490493.95</v>
      </c>
      <c r="I50" s="56">
        <f>'System '!I50+UCB!I50+UCCS!I50+UCD!I50+AMC!I50</f>
        <v>0</v>
      </c>
      <c r="J50" s="56">
        <f>'System '!J50+UCB!J50+UCCS!J50+UCD!J50+AMC!J50</f>
        <v>0</v>
      </c>
      <c r="K50" s="56">
        <f>'System '!K50+UCB!K50+UCCS!K50+UCD!K50+AMC!K50</f>
        <v>153940232</v>
      </c>
    </row>
    <row r="51" spans="1:11" ht="12">
      <c r="A51" s="25"/>
      <c r="C51" s="4"/>
      <c r="D51" s="10"/>
      <c r="E51" s="25"/>
      <c r="F51" s="11" t="s">
        <v>1</v>
      </c>
      <c r="G51" s="11" t="s">
        <v>1</v>
      </c>
      <c r="H51" s="11" t="s">
        <v>1</v>
      </c>
      <c r="I51" s="11" t="s">
        <v>1</v>
      </c>
      <c r="J51" s="11" t="s">
        <v>1</v>
      </c>
      <c r="K51" s="11" t="s">
        <v>1</v>
      </c>
    </row>
    <row r="52" spans="1:11" ht="15" customHeight="1">
      <c r="A52" s="5">
        <v>11</v>
      </c>
      <c r="C52" s="4" t="s">
        <v>53</v>
      </c>
      <c r="E52" s="5">
        <v>11</v>
      </c>
      <c r="G52" s="56">
        <f>SUM(G41:G50)</f>
        <v>6804.858</v>
      </c>
      <c r="H52" s="56">
        <f>'System '!H52+UCB!H52+UCCS!H52+UCD!H52+AMC!H52</f>
        <v>1028548546.57</v>
      </c>
      <c r="I52" s="56">
        <f>'System '!I52+UCB!I52+UCCS!I52+UCD!I52+AMC!I52</f>
        <v>0</v>
      </c>
      <c r="J52" s="56">
        <f>'System '!J52+UCB!J52+UCCS!J52+UCD!J52+AMC!J52</f>
        <v>6895.436402890857</v>
      </c>
      <c r="K52" s="56">
        <f>'System '!K52+UCB!K52+UCCS!K52+UCD!K52+AMC!K52</f>
        <v>1023993382.2884735</v>
      </c>
    </row>
    <row r="53" spans="1:11" ht="12">
      <c r="A53" s="25"/>
      <c r="E53" s="25"/>
      <c r="F53" s="11" t="s">
        <v>1</v>
      </c>
      <c r="G53" s="12" t="s">
        <v>1</v>
      </c>
      <c r="H53" s="15"/>
      <c r="I53" s="14"/>
      <c r="J53" s="12"/>
      <c r="K53" s="15"/>
    </row>
    <row r="54" spans="1:11" ht="12">
      <c r="A54" s="25"/>
      <c r="E54" s="25"/>
      <c r="F54" s="11"/>
      <c r="G54" s="6"/>
      <c r="H54" s="15"/>
      <c r="I54" s="14"/>
      <c r="J54" s="6"/>
      <c r="K54" s="15"/>
    </row>
    <row r="55" spans="1:11" ht="12">
      <c r="A55" s="5">
        <v>12</v>
      </c>
      <c r="C55" s="4" t="s">
        <v>17</v>
      </c>
      <c r="E55" s="5">
        <v>12</v>
      </c>
      <c r="G55" s="28"/>
      <c r="H55" s="28"/>
      <c r="I55" s="26"/>
      <c r="J55" s="28"/>
      <c r="K55" s="28"/>
    </row>
    <row r="56" spans="1:15" ht="12">
      <c r="A56" s="25">
        <v>13</v>
      </c>
      <c r="C56" s="4" t="s">
        <v>38</v>
      </c>
      <c r="D56" s="10" t="s">
        <v>44</v>
      </c>
      <c r="E56" s="25">
        <v>13</v>
      </c>
      <c r="G56" s="53"/>
      <c r="H56" s="53">
        <f>'System '!H56+UCB!H56+UCCS!H56+UCD!H56+AMC!H56</f>
        <v>0</v>
      </c>
      <c r="I56" s="53"/>
      <c r="J56" s="53"/>
      <c r="K56" s="53">
        <f>'System '!K56+UCB!K56+UCCS!K56+UCD!K56+AMC!K56</f>
        <v>0</v>
      </c>
      <c r="O56" s="5" t="s">
        <v>0</v>
      </c>
    </row>
    <row r="57" spans="1:11" ht="12">
      <c r="A57" s="25">
        <v>14</v>
      </c>
      <c r="C57" s="4" t="s">
        <v>39</v>
      </c>
      <c r="D57" s="10" t="s">
        <v>45</v>
      </c>
      <c r="E57" s="25">
        <v>14</v>
      </c>
      <c r="G57" s="53"/>
      <c r="H57" s="53">
        <f>'System '!H57+UCB!H57+UCCS!H57+UCD!H57+AMC!H57</f>
        <v>130938905</v>
      </c>
      <c r="I57" s="53"/>
      <c r="J57" s="53"/>
      <c r="K57" s="53">
        <f>'System '!K57+UCB!K57+UCCS!K57+UCD!K57+AMC!K57</f>
        <v>92611353</v>
      </c>
    </row>
    <row r="58" spans="1:11" ht="12">
      <c r="A58" s="25">
        <v>15</v>
      </c>
      <c r="C58" s="4" t="s">
        <v>41</v>
      </c>
      <c r="D58" s="10"/>
      <c r="E58" s="25">
        <v>15</v>
      </c>
      <c r="G58" s="53"/>
      <c r="H58" s="53">
        <f>'System '!H58+UCB!H58+UCCS!H58+UCD!H58+AMC!H58</f>
        <v>50617012</v>
      </c>
      <c r="I58" s="53"/>
      <c r="J58" s="53"/>
      <c r="K58" s="53">
        <f>'System '!K58+UCB!K58+UCCS!K58+UCD!K58+AMC!K58</f>
        <v>53164380</v>
      </c>
    </row>
    <row r="59" spans="1:11" ht="12">
      <c r="A59" s="25">
        <v>16</v>
      </c>
      <c r="C59" s="4" t="s">
        <v>40</v>
      </c>
      <c r="D59" s="10"/>
      <c r="E59" s="25">
        <v>16</v>
      </c>
      <c r="G59" s="53"/>
      <c r="H59" s="53">
        <f>'System '!H59+UCB!H59+UCCS!H59+UCD!H59+AMC!H59</f>
        <v>231071919.93</v>
      </c>
      <c r="I59" s="53"/>
      <c r="J59" s="53"/>
      <c r="K59" s="53">
        <f>'System '!K59+UCB!K59+UCCS!K59+UCD!K59+AMC!K59</f>
        <v>245660795</v>
      </c>
    </row>
    <row r="60" spans="1:254" ht="12">
      <c r="A60" s="10">
        <v>17</v>
      </c>
      <c r="B60" s="10"/>
      <c r="C60" s="39" t="s">
        <v>42</v>
      </c>
      <c r="D60" s="10"/>
      <c r="E60" s="10">
        <v>17</v>
      </c>
      <c r="F60" s="10"/>
      <c r="G60" s="56"/>
      <c r="H60" s="53">
        <f>'System '!H60+UCB!H60+UCCS!H60+UCD!H60+AMC!H60</f>
        <v>281688931.93</v>
      </c>
      <c r="I60" s="53"/>
      <c r="J60" s="53"/>
      <c r="K60" s="53">
        <f>'System '!K60+UCB!K60+UCCS!K60+UCD!K60+AMC!K60</f>
        <v>298825175</v>
      </c>
      <c r="L60" s="10"/>
      <c r="M60" s="39"/>
      <c r="N60" s="10"/>
      <c r="O60" s="39"/>
      <c r="P60" s="10"/>
      <c r="Q60" s="39"/>
      <c r="R60" s="10"/>
      <c r="S60" s="39"/>
      <c r="T60" s="10"/>
      <c r="U60" s="39"/>
      <c r="V60" s="10"/>
      <c r="W60" s="39"/>
      <c r="X60" s="10"/>
      <c r="Y60" s="39"/>
      <c r="Z60" s="10"/>
      <c r="AA60" s="39"/>
      <c r="AB60" s="10"/>
      <c r="AC60" s="39"/>
      <c r="AD60" s="10"/>
      <c r="AE60" s="39"/>
      <c r="AF60" s="10"/>
      <c r="AG60" s="39"/>
      <c r="AH60" s="10"/>
      <c r="AI60" s="39"/>
      <c r="AJ60" s="10"/>
      <c r="AK60" s="39"/>
      <c r="AL60" s="10"/>
      <c r="AM60" s="39"/>
      <c r="AN60" s="10"/>
      <c r="AO60" s="39"/>
      <c r="AP60" s="10"/>
      <c r="AQ60" s="39"/>
      <c r="AR60" s="10"/>
      <c r="AS60" s="39"/>
      <c r="AT60" s="10"/>
      <c r="AU60" s="39"/>
      <c r="AV60" s="10"/>
      <c r="AW60" s="39"/>
      <c r="AX60" s="10"/>
      <c r="AY60" s="39"/>
      <c r="AZ60" s="10"/>
      <c r="BA60" s="39"/>
      <c r="BB60" s="10"/>
      <c r="BC60" s="39"/>
      <c r="BD60" s="10"/>
      <c r="BE60" s="39"/>
      <c r="BF60" s="10"/>
      <c r="BG60" s="39"/>
      <c r="BH60" s="10"/>
      <c r="BI60" s="39"/>
      <c r="BJ60" s="10"/>
      <c r="BK60" s="39"/>
      <c r="BL60" s="10"/>
      <c r="BM60" s="39"/>
      <c r="BN60" s="10"/>
      <c r="BO60" s="39"/>
      <c r="BP60" s="10"/>
      <c r="BQ60" s="39"/>
      <c r="BR60" s="10"/>
      <c r="BS60" s="39"/>
      <c r="BT60" s="10"/>
      <c r="BU60" s="39"/>
      <c r="BV60" s="10"/>
      <c r="BW60" s="39"/>
      <c r="BX60" s="10"/>
      <c r="BY60" s="39"/>
      <c r="BZ60" s="10"/>
      <c r="CA60" s="39"/>
      <c r="CB60" s="10"/>
      <c r="CC60" s="39"/>
      <c r="CD60" s="10"/>
      <c r="CE60" s="39"/>
      <c r="CF60" s="10"/>
      <c r="CG60" s="39"/>
      <c r="CH60" s="10"/>
      <c r="CI60" s="39"/>
      <c r="CJ60" s="10"/>
      <c r="CK60" s="39"/>
      <c r="CL60" s="10"/>
      <c r="CM60" s="39"/>
      <c r="CN60" s="10"/>
      <c r="CO60" s="39"/>
      <c r="CP60" s="10"/>
      <c r="CQ60" s="39"/>
      <c r="CR60" s="10"/>
      <c r="CS60" s="39"/>
      <c r="CT60" s="10"/>
      <c r="CU60" s="39"/>
      <c r="CV60" s="10"/>
      <c r="CW60" s="39"/>
      <c r="CX60" s="10"/>
      <c r="CY60" s="39"/>
      <c r="CZ60" s="10"/>
      <c r="DA60" s="39"/>
      <c r="DB60" s="10"/>
      <c r="DC60" s="39"/>
      <c r="DD60" s="10"/>
      <c r="DE60" s="39"/>
      <c r="DF60" s="10"/>
      <c r="DG60" s="39"/>
      <c r="DH60" s="10"/>
      <c r="DI60" s="39"/>
      <c r="DJ60" s="10"/>
      <c r="DK60" s="39"/>
      <c r="DL60" s="10"/>
      <c r="DM60" s="39"/>
      <c r="DN60" s="10"/>
      <c r="DO60" s="39"/>
      <c r="DP60" s="10"/>
      <c r="DQ60" s="39"/>
      <c r="DR60" s="10"/>
      <c r="DS60" s="39"/>
      <c r="DT60" s="10"/>
      <c r="DU60" s="39"/>
      <c r="DV60" s="10"/>
      <c r="DW60" s="39"/>
      <c r="DX60" s="10"/>
      <c r="DY60" s="39"/>
      <c r="DZ60" s="10"/>
      <c r="EA60" s="39"/>
      <c r="EB60" s="10"/>
      <c r="EC60" s="39"/>
      <c r="ED60" s="10"/>
      <c r="EE60" s="39"/>
      <c r="EF60" s="10"/>
      <c r="EG60" s="39"/>
      <c r="EH60" s="10"/>
      <c r="EI60" s="39"/>
      <c r="EJ60" s="10"/>
      <c r="EK60" s="39"/>
      <c r="EL60" s="10"/>
      <c r="EM60" s="39"/>
      <c r="EN60" s="10"/>
      <c r="EO60" s="39"/>
      <c r="EP60" s="10"/>
      <c r="EQ60" s="39"/>
      <c r="ER60" s="10"/>
      <c r="ES60" s="39"/>
      <c r="ET60" s="10"/>
      <c r="EU60" s="39"/>
      <c r="EV60" s="10"/>
      <c r="EW60" s="39"/>
      <c r="EX60" s="10"/>
      <c r="EY60" s="39"/>
      <c r="EZ60" s="10"/>
      <c r="FA60" s="39"/>
      <c r="FB60" s="10"/>
      <c r="FC60" s="39"/>
      <c r="FD60" s="10"/>
      <c r="FE60" s="39"/>
      <c r="FF60" s="10"/>
      <c r="FG60" s="39"/>
      <c r="FH60" s="10"/>
      <c r="FI60" s="39"/>
      <c r="FJ60" s="10"/>
      <c r="FK60" s="39"/>
      <c r="FL60" s="10"/>
      <c r="FM60" s="39"/>
      <c r="FN60" s="10"/>
      <c r="FO60" s="39"/>
      <c r="FP60" s="10"/>
      <c r="FQ60" s="39"/>
      <c r="FR60" s="10"/>
      <c r="FS60" s="39"/>
      <c r="FT60" s="10"/>
      <c r="FU60" s="39"/>
      <c r="FV60" s="10"/>
      <c r="FW60" s="39"/>
      <c r="FX60" s="10"/>
      <c r="FY60" s="39"/>
      <c r="FZ60" s="10"/>
      <c r="GA60" s="39"/>
      <c r="GB60" s="10"/>
      <c r="GC60" s="39"/>
      <c r="GD60" s="10"/>
      <c r="GE60" s="39"/>
      <c r="GF60" s="10"/>
      <c r="GG60" s="39"/>
      <c r="GH60" s="10"/>
      <c r="GI60" s="39"/>
      <c r="GJ60" s="10"/>
      <c r="GK60" s="39"/>
      <c r="GL60" s="10"/>
      <c r="GM60" s="39"/>
      <c r="GN60" s="10"/>
      <c r="GO60" s="39"/>
      <c r="GP60" s="10"/>
      <c r="GQ60" s="39"/>
      <c r="GR60" s="10"/>
      <c r="GS60" s="39"/>
      <c r="GT60" s="10"/>
      <c r="GU60" s="39"/>
      <c r="GV60" s="10"/>
      <c r="GW60" s="39"/>
      <c r="GX60" s="10"/>
      <c r="GY60" s="39"/>
      <c r="GZ60" s="10"/>
      <c r="HA60" s="39"/>
      <c r="HB60" s="10"/>
      <c r="HC60" s="39"/>
      <c r="HD60" s="10"/>
      <c r="HE60" s="39"/>
      <c r="HF60" s="10"/>
      <c r="HG60" s="39"/>
      <c r="HH60" s="10"/>
      <c r="HI60" s="39"/>
      <c r="HJ60" s="10"/>
      <c r="HK60" s="39"/>
      <c r="HL60" s="10"/>
      <c r="HM60" s="39"/>
      <c r="HN60" s="10"/>
      <c r="HO60" s="39"/>
      <c r="HP60" s="10"/>
      <c r="HQ60" s="39"/>
      <c r="HR60" s="10"/>
      <c r="HS60" s="39"/>
      <c r="HT60" s="10"/>
      <c r="HU60" s="39"/>
      <c r="HV60" s="10"/>
      <c r="HW60" s="39"/>
      <c r="HX60" s="10"/>
      <c r="HY60" s="39"/>
      <c r="HZ60" s="10"/>
      <c r="IA60" s="39"/>
      <c r="IB60" s="10"/>
      <c r="IC60" s="39"/>
      <c r="ID60" s="10"/>
      <c r="IE60" s="39"/>
      <c r="IF60" s="10"/>
      <c r="IG60" s="39"/>
      <c r="IH60" s="10"/>
      <c r="II60" s="39"/>
      <c r="IJ60" s="10"/>
      <c r="IK60" s="39"/>
      <c r="IL60" s="10"/>
      <c r="IM60" s="39"/>
      <c r="IN60" s="10"/>
      <c r="IO60" s="39"/>
      <c r="IP60" s="10"/>
      <c r="IQ60" s="39"/>
      <c r="IR60" s="10"/>
      <c r="IS60" s="39"/>
      <c r="IT60" s="10"/>
    </row>
    <row r="61" spans="1:11" ht="12">
      <c r="A61" s="25">
        <v>18</v>
      </c>
      <c r="C61" s="4" t="s">
        <v>43</v>
      </c>
      <c r="D61" s="10"/>
      <c r="E61" s="25">
        <v>18</v>
      </c>
      <c r="G61" s="53"/>
      <c r="H61" s="53">
        <f>'System '!H61+UCB!H61+UCCS!H61+UCD!H61+AMC!H61</f>
        <v>105495776.34</v>
      </c>
      <c r="I61" s="53"/>
      <c r="J61" s="53"/>
      <c r="K61" s="53">
        <f>'System '!K61+UCB!K61+UCCS!K61+UCD!K61+AMC!K61</f>
        <v>112339043</v>
      </c>
    </row>
    <row r="62" spans="1:11" ht="12">
      <c r="A62" s="25">
        <v>19</v>
      </c>
      <c r="C62" s="4" t="s">
        <v>35</v>
      </c>
      <c r="D62" s="10"/>
      <c r="E62" s="25">
        <v>19</v>
      </c>
      <c r="G62" s="53"/>
      <c r="H62" s="53">
        <f>'System '!H62+UCB!H62+UCCS!H62+UCD!H62+AMC!H62</f>
        <v>311606272.24</v>
      </c>
      <c r="I62" s="53"/>
      <c r="J62" s="53"/>
      <c r="K62" s="53">
        <f>'System '!K62+UCB!K62+UCCS!K62+UCD!K62+AMC!K62</f>
        <v>332684245</v>
      </c>
    </row>
    <row r="63" spans="1:11" ht="12">
      <c r="A63" s="25">
        <v>20</v>
      </c>
      <c r="C63" s="4" t="s">
        <v>34</v>
      </c>
      <c r="D63" s="10"/>
      <c r="E63" s="25">
        <v>20</v>
      </c>
      <c r="G63" s="53"/>
      <c r="H63" s="53">
        <f>'System '!H63+UCB!H63+UCCS!H63+UCD!H63+AMC!H63</f>
        <v>698790980.51</v>
      </c>
      <c r="I63" s="53"/>
      <c r="J63" s="53"/>
      <c r="K63" s="53">
        <f>'System '!K63+UCB!K63+UCCS!K63+UCD!K63+AMC!K63</f>
        <v>743848463</v>
      </c>
    </row>
    <row r="64" spans="1:11" ht="12">
      <c r="A64" s="10">
        <v>21</v>
      </c>
      <c r="C64" s="4" t="s">
        <v>55</v>
      </c>
      <c r="D64" s="10"/>
      <c r="E64" s="25">
        <v>21</v>
      </c>
      <c r="G64" s="53"/>
      <c r="H64" s="53">
        <f>'System '!H64+UCB!H64+UCCS!H64+UCD!H64+AMC!H64</f>
        <v>49488163.92</v>
      </c>
      <c r="I64" s="53"/>
      <c r="J64" s="53"/>
      <c r="K64" s="53">
        <f>'System '!K64+UCB!K64+UCCS!K64+UCD!K64+AMC!K64</f>
        <v>14546727</v>
      </c>
    </row>
    <row r="65" spans="1:11" ht="12">
      <c r="A65" s="10">
        <v>22</v>
      </c>
      <c r="C65" s="4" t="s">
        <v>50</v>
      </c>
      <c r="D65" s="10"/>
      <c r="E65" s="25">
        <v>22</v>
      </c>
      <c r="G65" s="53"/>
      <c r="H65" s="53">
        <f>'System '!H65+UCB!H65+UCCS!H65+UCD!H65+AMC!H65</f>
        <v>10909603</v>
      </c>
      <c r="I65" s="53"/>
      <c r="J65" s="53"/>
      <c r="K65" s="53">
        <f>'System '!K65+UCB!K65+UCCS!K65+UCD!K65+AMC!K65</f>
        <v>0</v>
      </c>
    </row>
    <row r="66" spans="1:11" ht="12">
      <c r="A66" s="25">
        <v>23</v>
      </c>
      <c r="C66" s="7"/>
      <c r="E66" s="25">
        <v>23</v>
      </c>
      <c r="F66" s="11" t="s">
        <v>1</v>
      </c>
      <c r="G66" s="55"/>
      <c r="H66" s="55"/>
      <c r="I66" s="55"/>
      <c r="J66" s="55"/>
      <c r="K66" s="55"/>
    </row>
    <row r="67" spans="1:11" ht="12">
      <c r="A67" s="25">
        <v>24</v>
      </c>
      <c r="C67" s="7"/>
      <c r="D67" s="4"/>
      <c r="E67" s="25">
        <v>24</v>
      </c>
      <c r="G67" s="44"/>
      <c r="H67" s="53"/>
      <c r="I67" s="53"/>
      <c r="J67" s="53"/>
      <c r="K67" s="53"/>
    </row>
    <row r="68" spans="1:11" ht="12">
      <c r="A68" s="25">
        <v>25</v>
      </c>
      <c r="C68" s="4" t="s">
        <v>57</v>
      </c>
      <c r="D68" s="10"/>
      <c r="E68" s="25">
        <v>25</v>
      </c>
      <c r="G68" s="53" t="s">
        <v>0</v>
      </c>
      <c r="H68" s="53">
        <f>'System '!H68+UCB!H68+UCCS!H68+UCD!H68+AMC!H68</f>
        <v>138420894.22</v>
      </c>
      <c r="I68" s="53"/>
      <c r="J68" s="53"/>
      <c r="K68" s="53">
        <f>'System '!K68+UCB!K68+UCCS!K68+UCD!K68+AMC!K68</f>
        <v>172986839</v>
      </c>
    </row>
    <row r="69" spans="1:11" ht="12">
      <c r="A69" s="5">
        <v>26</v>
      </c>
      <c r="E69" s="5">
        <v>26</v>
      </c>
      <c r="F69" s="11" t="s">
        <v>1</v>
      </c>
      <c r="G69" s="55"/>
      <c r="H69" s="55"/>
      <c r="I69" s="55"/>
      <c r="J69" s="55"/>
      <c r="K69" s="55"/>
    </row>
    <row r="70" spans="1:11" ht="15" customHeight="1">
      <c r="A70" s="25">
        <v>27</v>
      </c>
      <c r="C70" s="4" t="s">
        <v>54</v>
      </c>
      <c r="E70" s="25">
        <v>27</v>
      </c>
      <c r="F70" s="35"/>
      <c r="G70" s="56"/>
      <c r="H70" s="53">
        <f>'System '!H70+UCB!H70+UCCS!H70+UCD!H70+AMC!H70</f>
        <v>1028548546.65</v>
      </c>
      <c r="I70" s="53"/>
      <c r="J70" s="53"/>
      <c r="K70" s="53">
        <f>'System '!K70+UCB!K70+UCCS!K70+UCD!K70+AMC!K70</f>
        <v>1023993382</v>
      </c>
    </row>
    <row r="71" spans="6:11" ht="12">
      <c r="F71" s="11"/>
      <c r="G71" s="12"/>
      <c r="H71" s="15"/>
      <c r="I71" s="14"/>
      <c r="J71" s="12"/>
      <c r="K71" s="15"/>
    </row>
    <row r="72" spans="6:11" ht="12">
      <c r="F72" s="11"/>
      <c r="G72" s="12"/>
      <c r="H72" s="15"/>
      <c r="I72" s="14"/>
      <c r="J72" s="12"/>
      <c r="K72" s="15"/>
    </row>
    <row r="73" spans="1:11" ht="30.75" customHeight="1">
      <c r="A73" s="8"/>
      <c r="B73" s="8"/>
      <c r="C73" s="201" t="s">
        <v>56</v>
      </c>
      <c r="D73" s="201"/>
      <c r="E73" s="201"/>
      <c r="F73" s="201"/>
      <c r="G73" s="201"/>
      <c r="H73" s="201"/>
      <c r="I73" s="201"/>
      <c r="J73" s="201"/>
      <c r="K73" s="9"/>
    </row>
    <row r="74" spans="4:11" ht="12">
      <c r="D74" s="10"/>
      <c r="F74" s="11"/>
      <c r="G74" s="12"/>
      <c r="I74" s="14"/>
      <c r="J74" s="12"/>
      <c r="K74" s="15"/>
    </row>
    <row r="75" spans="3:11" ht="12">
      <c r="C75" s="5" t="s">
        <v>65</v>
      </c>
      <c r="D75" s="10"/>
      <c r="F75" s="11"/>
      <c r="G75" s="12"/>
      <c r="I75" s="14"/>
      <c r="J75" s="12"/>
      <c r="K75" s="15"/>
    </row>
    <row r="76" spans="1:11" ht="12">
      <c r="A76" s="25"/>
      <c r="C76" s="4"/>
      <c r="E76" s="25"/>
      <c r="F76" s="21"/>
      <c r="G76" s="23"/>
      <c r="H76" s="24"/>
      <c r="I76" s="21"/>
      <c r="J76" s="23"/>
      <c r="K76" s="24"/>
    </row>
    <row r="77" ht="12">
      <c r="E77" s="22"/>
    </row>
    <row r="78" ht="12">
      <c r="A78" s="17" t="s">
        <v>48</v>
      </c>
    </row>
    <row r="79" spans="1:11" ht="12">
      <c r="A79" s="34"/>
      <c r="B79" s="17"/>
      <c r="C79" s="17"/>
      <c r="D79" s="17"/>
      <c r="E79" s="16"/>
      <c r="F79" s="17"/>
      <c r="G79" s="18"/>
      <c r="H79" s="19"/>
      <c r="I79" s="17"/>
      <c r="J79" s="18"/>
      <c r="K79" s="33" t="s">
        <v>47</v>
      </c>
    </row>
    <row r="80" spans="1:11" ht="12">
      <c r="A80" s="202" t="s">
        <v>49</v>
      </c>
      <c r="B80" s="202"/>
      <c r="C80" s="202"/>
      <c r="D80" s="202"/>
      <c r="E80" s="202"/>
      <c r="F80" s="202"/>
      <c r="G80" s="202"/>
      <c r="H80" s="202"/>
      <c r="I80" s="202"/>
      <c r="J80" s="202"/>
      <c r="K80" s="202"/>
    </row>
    <row r="81" spans="1:11" ht="12">
      <c r="A81" s="34" t="str">
        <f>$A$36</f>
        <v>NAME: </v>
      </c>
      <c r="H81" s="20"/>
      <c r="J81" s="6"/>
      <c r="K81" s="36" t="str">
        <f>$K$3</f>
        <v>Date: 10/3/2011</v>
      </c>
    </row>
    <row r="82" spans="1:11" ht="12">
      <c r="A82" s="11" t="s">
        <v>1</v>
      </c>
      <c r="B82" s="11" t="s">
        <v>1</v>
      </c>
      <c r="C82" s="11" t="s">
        <v>1</v>
      </c>
      <c r="D82" s="11" t="s">
        <v>1</v>
      </c>
      <c r="E82" s="11" t="s">
        <v>1</v>
      </c>
      <c r="F82" s="11" t="s">
        <v>1</v>
      </c>
      <c r="G82" s="12" t="s">
        <v>1</v>
      </c>
      <c r="H82" s="15" t="s">
        <v>1</v>
      </c>
      <c r="I82" s="11" t="s">
        <v>1</v>
      </c>
      <c r="J82" s="12" t="s">
        <v>1</v>
      </c>
      <c r="K82" s="15" t="s">
        <v>1</v>
      </c>
    </row>
    <row r="83" spans="1:11" ht="12">
      <c r="A83" s="37" t="s">
        <v>2</v>
      </c>
      <c r="E83" s="37" t="s">
        <v>2</v>
      </c>
      <c r="F83" s="1"/>
      <c r="G83" s="2"/>
      <c r="H83" s="3" t="s">
        <v>51</v>
      </c>
      <c r="I83" s="1"/>
      <c r="J83" s="2"/>
      <c r="K83" s="3" t="s">
        <v>52</v>
      </c>
    </row>
    <row r="84" spans="1:11" ht="12">
      <c r="A84" s="37" t="s">
        <v>4</v>
      </c>
      <c r="C84" s="38" t="s">
        <v>18</v>
      </c>
      <c r="E84" s="37" t="s">
        <v>4</v>
      </c>
      <c r="F84" s="1"/>
      <c r="G84" s="2"/>
      <c r="H84" s="3" t="s">
        <v>7</v>
      </c>
      <c r="I84" s="1"/>
      <c r="J84" s="2"/>
      <c r="K84" s="3" t="s">
        <v>8</v>
      </c>
    </row>
    <row r="85" spans="1:11" ht="12">
      <c r="A85" s="11" t="s">
        <v>1</v>
      </c>
      <c r="B85" s="11" t="s">
        <v>1</v>
      </c>
      <c r="C85" s="11" t="s">
        <v>1</v>
      </c>
      <c r="D85" s="11" t="s">
        <v>1</v>
      </c>
      <c r="E85" s="11" t="s">
        <v>1</v>
      </c>
      <c r="F85" s="11" t="s">
        <v>1</v>
      </c>
      <c r="G85" s="12" t="s">
        <v>1</v>
      </c>
      <c r="H85" s="15" t="s">
        <v>1</v>
      </c>
      <c r="I85" s="11" t="s">
        <v>1</v>
      </c>
      <c r="J85" s="12" t="s">
        <v>1</v>
      </c>
      <c r="K85" s="15" t="s">
        <v>1</v>
      </c>
    </row>
    <row r="86" spans="1:5" ht="12">
      <c r="A86" s="5">
        <v>1</v>
      </c>
      <c r="C86" s="5" t="s">
        <v>63</v>
      </c>
      <c r="E86" s="5">
        <v>1</v>
      </c>
    </row>
    <row r="87" spans="1:11" ht="33.75" customHeight="1">
      <c r="A87" s="43">
        <v>2</v>
      </c>
      <c r="C87" s="199" t="s">
        <v>66</v>
      </c>
      <c r="D87" s="199"/>
      <c r="E87" s="43">
        <v>2</v>
      </c>
      <c r="G87" s="44"/>
      <c r="H87" s="45">
        <v>0</v>
      </c>
      <c r="I87" s="45"/>
      <c r="J87" s="45"/>
      <c r="K87" s="45">
        <v>0</v>
      </c>
    </row>
    <row r="88" spans="1:11" ht="15.75" customHeight="1">
      <c r="A88" s="5">
        <v>3</v>
      </c>
      <c r="C88" s="5" t="s">
        <v>60</v>
      </c>
      <c r="E88" s="5">
        <v>3</v>
      </c>
      <c r="G88" s="44"/>
      <c r="H88" s="44">
        <v>0</v>
      </c>
      <c r="I88" s="44"/>
      <c r="J88" s="44"/>
      <c r="K88" s="44">
        <v>0</v>
      </c>
    </row>
    <row r="89" spans="1:11" ht="12">
      <c r="A89" s="5">
        <v>4</v>
      </c>
      <c r="C89" s="5" t="s">
        <v>61</v>
      </c>
      <c r="E89" s="5">
        <v>4</v>
      </c>
      <c r="G89" s="44"/>
      <c r="H89" s="13">
        <v>130938905</v>
      </c>
      <c r="K89" s="13">
        <v>92611352</v>
      </c>
    </row>
    <row r="90" spans="1:11" ht="12">
      <c r="A90" s="5">
        <v>5</v>
      </c>
      <c r="C90" s="5" t="s">
        <v>62</v>
      </c>
      <c r="E90" s="5">
        <v>5</v>
      </c>
      <c r="G90" s="44"/>
      <c r="H90" s="44">
        <v>0</v>
      </c>
      <c r="I90" s="44"/>
      <c r="J90" s="44"/>
      <c r="K90" s="44">
        <v>0</v>
      </c>
    </row>
    <row r="91" spans="1:11" ht="47.25" customHeight="1">
      <c r="A91" s="43">
        <v>6</v>
      </c>
      <c r="C91" s="199" t="s">
        <v>59</v>
      </c>
      <c r="D91" s="199"/>
      <c r="E91" s="43">
        <v>6</v>
      </c>
      <c r="G91" s="44"/>
      <c r="H91" s="45">
        <v>0</v>
      </c>
      <c r="I91" s="45"/>
      <c r="J91" s="45"/>
      <c r="K91" s="45">
        <v>0</v>
      </c>
    </row>
    <row r="92" spans="1:11" ht="12">
      <c r="A92" s="5">
        <v>7</v>
      </c>
      <c r="E92" s="5">
        <v>7</v>
      </c>
      <c r="G92" s="44"/>
      <c r="H92" s="44"/>
      <c r="I92" s="44"/>
      <c r="J92" s="44"/>
      <c r="K92" s="44"/>
    </row>
    <row r="93" spans="1:11" ht="12">
      <c r="A93" s="5">
        <v>8</v>
      </c>
      <c r="E93" s="5">
        <v>8</v>
      </c>
      <c r="G93" s="44"/>
      <c r="H93" s="44"/>
      <c r="I93" s="44"/>
      <c r="J93" s="44"/>
      <c r="K93" s="44"/>
    </row>
    <row r="94" spans="1:11" ht="12">
      <c r="A94" s="5">
        <v>9</v>
      </c>
      <c r="E94" s="5">
        <v>9</v>
      </c>
      <c r="G94" s="44"/>
      <c r="H94" s="44"/>
      <c r="I94" s="44"/>
      <c r="J94" s="44"/>
      <c r="K94" s="44"/>
    </row>
    <row r="95" spans="1:11" ht="12">
      <c r="A95" s="5">
        <v>10</v>
      </c>
      <c r="E95" s="5">
        <v>10</v>
      </c>
      <c r="G95" s="44"/>
      <c r="H95" s="44"/>
      <c r="I95" s="44"/>
      <c r="J95" s="44"/>
      <c r="K95" s="44"/>
    </row>
    <row r="96" spans="1:11" ht="12">
      <c r="A96" s="5">
        <v>11</v>
      </c>
      <c r="E96" s="5">
        <v>11</v>
      </c>
      <c r="G96" s="44"/>
      <c r="H96" s="44"/>
      <c r="I96" s="44"/>
      <c r="J96" s="44"/>
      <c r="K96" s="44"/>
    </row>
    <row r="97" spans="1:11" ht="12">
      <c r="A97" s="5">
        <v>12</v>
      </c>
      <c r="C97" s="5" t="s">
        <v>37</v>
      </c>
      <c r="E97" s="5">
        <v>12</v>
      </c>
      <c r="G97" s="44"/>
      <c r="H97" s="44">
        <f>SUM(H87:H96)</f>
        <v>130938905</v>
      </c>
      <c r="I97" s="44"/>
      <c r="J97" s="44"/>
      <c r="K97" s="44">
        <f>SUM(K87:K96)</f>
        <v>92611352</v>
      </c>
    </row>
    <row r="98" ht="12">
      <c r="E98" s="22"/>
    </row>
    <row r="99" ht="12">
      <c r="E99" s="22"/>
    </row>
    <row r="100" ht="12">
      <c r="E100" s="22"/>
    </row>
    <row r="101" ht="12">
      <c r="E101" s="22"/>
    </row>
    <row r="102" ht="12">
      <c r="E102" s="22"/>
    </row>
    <row r="103" ht="12">
      <c r="E103" s="22"/>
    </row>
    <row r="104" ht="12">
      <c r="E104" s="22"/>
    </row>
    <row r="106" spans="4:8" ht="12">
      <c r="D106" s="46"/>
      <c r="F106" s="46"/>
      <c r="G106" s="47"/>
      <c r="H106" s="48"/>
    </row>
    <row r="107" ht="12">
      <c r="E107" s="22"/>
    </row>
    <row r="108" ht="12">
      <c r="E108" s="22"/>
    </row>
    <row r="109" ht="12">
      <c r="E109" s="22"/>
    </row>
    <row r="110" spans="3:5" ht="12">
      <c r="C110" s="5" t="s">
        <v>36</v>
      </c>
      <c r="E110" s="22"/>
    </row>
    <row r="111" ht="12">
      <c r="E111" s="22"/>
    </row>
    <row r="112" spans="2:6" ht="12.75">
      <c r="B112" s="40"/>
      <c r="C112" s="41"/>
      <c r="D112" s="42"/>
      <c r="E112" s="42"/>
      <c r="F112" s="42"/>
    </row>
    <row r="113" spans="2:6" ht="12.75">
      <c r="B113" s="40"/>
      <c r="C113" s="41"/>
      <c r="D113" s="42"/>
      <c r="E113" s="42"/>
      <c r="F113" s="42"/>
    </row>
    <row r="114" ht="12">
      <c r="E114" s="22"/>
    </row>
    <row r="115" ht="12">
      <c r="E115" s="22"/>
    </row>
    <row r="116" ht="12">
      <c r="E116" s="22"/>
    </row>
    <row r="117" ht="12">
      <c r="E117" s="22"/>
    </row>
    <row r="118" ht="12">
      <c r="E118" s="22"/>
    </row>
    <row r="119" ht="12">
      <c r="E119" s="22"/>
    </row>
    <row r="120" ht="12">
      <c r="E120" s="22"/>
    </row>
    <row r="121" ht="12">
      <c r="E121" s="22"/>
    </row>
    <row r="122" ht="12">
      <c r="E122" s="22"/>
    </row>
    <row r="123" ht="12">
      <c r="E123" s="22"/>
    </row>
    <row r="124" ht="12">
      <c r="E124" s="22"/>
    </row>
  </sheetData>
  <sheetProtection/>
  <mergeCells count="10">
    <mergeCell ref="A5:K5"/>
    <mergeCell ref="A8:K8"/>
    <mergeCell ref="A9:K9"/>
    <mergeCell ref="A30:K30"/>
    <mergeCell ref="C91:D91"/>
    <mergeCell ref="A35:K35"/>
    <mergeCell ref="C73:J73"/>
    <mergeCell ref="A80:K80"/>
    <mergeCell ref="C87:D87"/>
    <mergeCell ref="A16:K16"/>
  </mergeCells>
  <printOptions horizontalCentered="1"/>
  <pageMargins left="0.17" right="0.17" top="0.47" bottom="0.53" header="0.5" footer="0.24"/>
  <pageSetup fitToHeight="47" horizontalDpi="600" verticalDpi="600" orientation="landscape" scale="85" r:id="rId1"/>
  <rowBreaks count="2" manualBreakCount="2">
    <brk id="33" max="12" man="1"/>
    <brk id="76" max="12" man="1"/>
  </rowBreaks>
</worksheet>
</file>

<file path=xl/worksheets/sheet2.xml><?xml version="1.0" encoding="utf-8"?>
<worksheet xmlns="http://schemas.openxmlformats.org/spreadsheetml/2006/main" xmlns:r="http://schemas.openxmlformats.org/officeDocument/2006/relationships">
  <sheetPr transitionEvaluation="1" transitionEntry="1"/>
  <dimension ref="A1:IT225"/>
  <sheetViews>
    <sheetView showGridLines="0" view="pageBreakPreview" zoomScale="75" zoomScaleNormal="75" zoomScaleSheetLayoutView="75" zoomScalePageLayoutView="0" workbookViewId="0" topLeftCell="A1">
      <selection activeCell="A1" sqref="A1"/>
    </sheetView>
  </sheetViews>
  <sheetFormatPr defaultColWidth="9.625" defaultRowHeight="12.75"/>
  <cols>
    <col min="1" max="1" width="4.625" style="142" customWidth="1"/>
    <col min="2" max="2" width="1.875" style="142" customWidth="1"/>
    <col min="3" max="3" width="30.625" style="142" customWidth="1"/>
    <col min="4" max="4" width="28.625" style="142" customWidth="1"/>
    <col min="5" max="5" width="8.125" style="142" customWidth="1"/>
    <col min="6" max="6" width="7.50390625" style="142" customWidth="1"/>
    <col min="7" max="7" width="14.875" style="150" customWidth="1"/>
    <col min="8" max="8" width="14.875" style="149" customWidth="1"/>
    <col min="9" max="9" width="6.625" style="142" customWidth="1"/>
    <col min="10" max="10" width="13.25390625" style="150" customWidth="1"/>
    <col min="11" max="11" width="17.00390625" style="149" customWidth="1"/>
    <col min="12" max="16384" width="9.625" style="142" customWidth="1"/>
  </cols>
  <sheetData>
    <row r="1" spans="1:11" ht="12">
      <c r="A1" s="5"/>
      <c r="B1" s="5"/>
      <c r="C1" s="5"/>
      <c r="D1" s="5"/>
      <c r="E1" s="5"/>
      <c r="F1" s="5"/>
      <c r="G1" s="27"/>
      <c r="H1" s="13"/>
      <c r="I1" s="5"/>
      <c r="J1" s="27"/>
      <c r="K1" s="13"/>
    </row>
    <row r="2" spans="1:11" ht="12">
      <c r="A2" s="5"/>
      <c r="B2" s="5"/>
      <c r="C2" s="5"/>
      <c r="D2" s="5"/>
      <c r="E2" s="5"/>
      <c r="F2" s="5"/>
      <c r="G2" s="27"/>
      <c r="H2" s="13"/>
      <c r="I2" s="5"/>
      <c r="J2" s="27"/>
      <c r="K2" s="29"/>
    </row>
    <row r="3" spans="1:11" ht="12">
      <c r="A3" s="5"/>
      <c r="B3" s="5"/>
      <c r="C3" s="5"/>
      <c r="D3" s="5"/>
      <c r="E3" s="5"/>
      <c r="F3" s="5"/>
      <c r="G3" s="27"/>
      <c r="H3" s="13"/>
      <c r="I3" s="5"/>
      <c r="J3" s="27"/>
      <c r="K3" s="30" t="s">
        <v>64</v>
      </c>
    </row>
    <row r="4" spans="1:11" ht="12">
      <c r="A4" s="5"/>
      <c r="B4" s="5"/>
      <c r="C4" s="5"/>
      <c r="D4" s="5"/>
      <c r="E4" s="5"/>
      <c r="F4" s="5"/>
      <c r="G4" s="27"/>
      <c r="H4" s="13"/>
      <c r="I4" s="5"/>
      <c r="J4" s="27"/>
      <c r="K4" s="13"/>
    </row>
    <row r="5" spans="1:11" ht="45">
      <c r="A5" s="196" t="s">
        <v>33</v>
      </c>
      <c r="B5" s="196"/>
      <c r="C5" s="196"/>
      <c r="D5" s="196"/>
      <c r="E5" s="196"/>
      <c r="F5" s="196"/>
      <c r="G5" s="196"/>
      <c r="H5" s="196"/>
      <c r="I5" s="196"/>
      <c r="J5" s="196"/>
      <c r="K5" s="196"/>
    </row>
    <row r="6" spans="1:11" ht="12">
      <c r="A6" s="5"/>
      <c r="B6" s="5"/>
      <c r="C6" s="5"/>
      <c r="D6" s="5"/>
      <c r="E6" s="5"/>
      <c r="F6" s="5"/>
      <c r="G6" s="27"/>
      <c r="H6" s="13"/>
      <c r="I6" s="5"/>
      <c r="J6" s="27"/>
      <c r="K6" s="13"/>
    </row>
    <row r="7" spans="1:11" ht="12">
      <c r="A7" s="5"/>
      <c r="B7" s="5"/>
      <c r="C7" s="5"/>
      <c r="D7" s="5"/>
      <c r="E7" s="5"/>
      <c r="F7" s="5"/>
      <c r="G7" s="27"/>
      <c r="H7" s="13"/>
      <c r="I7" s="5"/>
      <c r="J7" s="27"/>
      <c r="K7" s="13"/>
    </row>
    <row r="8" spans="1:11" s="195" customFormat="1" ht="33">
      <c r="A8" s="197" t="s">
        <v>275</v>
      </c>
      <c r="B8" s="197"/>
      <c r="C8" s="197"/>
      <c r="D8" s="197"/>
      <c r="E8" s="197"/>
      <c r="F8" s="197"/>
      <c r="G8" s="197"/>
      <c r="H8" s="197"/>
      <c r="I8" s="197"/>
      <c r="J8" s="197"/>
      <c r="K8" s="197"/>
    </row>
    <row r="9" spans="1:11" s="195" customFormat="1" ht="33">
      <c r="A9" s="197" t="s">
        <v>276</v>
      </c>
      <c r="B9" s="197"/>
      <c r="C9" s="197"/>
      <c r="D9" s="197"/>
      <c r="E9" s="197"/>
      <c r="F9" s="197"/>
      <c r="G9" s="197"/>
      <c r="H9" s="197"/>
      <c r="I9" s="197"/>
      <c r="J9" s="197"/>
      <c r="K9" s="197"/>
    </row>
    <row r="10" spans="1:11" ht="12">
      <c r="A10" s="5"/>
      <c r="B10" s="5"/>
      <c r="C10" s="5"/>
      <c r="D10" s="5"/>
      <c r="E10" s="5"/>
      <c r="F10" s="5"/>
      <c r="G10" s="27"/>
      <c r="H10" s="13"/>
      <c r="I10" s="5"/>
      <c r="J10" s="27"/>
      <c r="K10" s="13"/>
    </row>
    <row r="11" spans="1:11" ht="12">
      <c r="A11" s="5"/>
      <c r="B11" s="5"/>
      <c r="C11" s="5"/>
      <c r="D11" s="5"/>
      <c r="E11" s="5"/>
      <c r="F11" s="5"/>
      <c r="G11" s="27"/>
      <c r="H11" s="13"/>
      <c r="I11" s="5"/>
      <c r="J11" s="27"/>
      <c r="K11" s="13"/>
    </row>
    <row r="12" spans="1:11" ht="12">
      <c r="A12" s="5"/>
      <c r="B12" s="5"/>
      <c r="C12" s="5"/>
      <c r="D12" s="5"/>
      <c r="E12" s="5"/>
      <c r="F12" s="5"/>
      <c r="G12" s="27"/>
      <c r="H12" s="13"/>
      <c r="I12" s="5"/>
      <c r="J12" s="27"/>
      <c r="K12" s="13"/>
    </row>
    <row r="13" spans="1:11" ht="12">
      <c r="A13" s="5"/>
      <c r="B13" s="5"/>
      <c r="C13" s="5"/>
      <c r="D13" s="5"/>
      <c r="E13" s="5"/>
      <c r="F13" s="5"/>
      <c r="G13" s="27"/>
      <c r="H13" s="13"/>
      <c r="I13" s="5"/>
      <c r="J13" s="27"/>
      <c r="K13" s="13"/>
    </row>
    <row r="14" spans="1:11" ht="12">
      <c r="A14" s="5"/>
      <c r="B14" s="5"/>
      <c r="C14" s="5"/>
      <c r="D14" s="5"/>
      <c r="E14" s="5"/>
      <c r="F14" s="5"/>
      <c r="G14" s="27"/>
      <c r="H14" s="13"/>
      <c r="I14" s="5"/>
      <c r="J14" s="27"/>
      <c r="K14" s="13"/>
    </row>
    <row r="15" spans="1:11" ht="12">
      <c r="A15" s="5"/>
      <c r="B15" s="5"/>
      <c r="C15" s="5"/>
      <c r="D15" s="5"/>
      <c r="E15" s="5"/>
      <c r="F15" s="5"/>
      <c r="G15" s="27"/>
      <c r="H15" s="13"/>
      <c r="I15" s="5"/>
      <c r="J15" s="27"/>
      <c r="K15" s="13"/>
    </row>
    <row r="16" spans="1:11" ht="45">
      <c r="A16" s="207" t="s">
        <v>277</v>
      </c>
      <c r="B16" s="207"/>
      <c r="C16" s="207"/>
      <c r="D16" s="207"/>
      <c r="E16" s="207"/>
      <c r="F16" s="207"/>
      <c r="G16" s="207"/>
      <c r="H16" s="207"/>
      <c r="I16" s="207"/>
      <c r="J16" s="207"/>
      <c r="K16" s="207"/>
    </row>
    <row r="17" spans="1:11" ht="12">
      <c r="A17" s="5"/>
      <c r="B17" s="5"/>
      <c r="C17" s="5"/>
      <c r="D17" s="5"/>
      <c r="E17" s="5"/>
      <c r="F17" s="5"/>
      <c r="G17" s="27"/>
      <c r="H17" s="13"/>
      <c r="I17" s="5"/>
      <c r="J17" s="27"/>
      <c r="K17" s="13"/>
    </row>
    <row r="18" spans="1:11" ht="12">
      <c r="A18" s="5"/>
      <c r="B18" s="5"/>
      <c r="C18" s="5"/>
      <c r="D18" s="5"/>
      <c r="E18" s="5"/>
      <c r="F18" s="5"/>
      <c r="G18" s="27"/>
      <c r="H18" s="13"/>
      <c r="I18" s="5"/>
      <c r="J18" s="27"/>
      <c r="K18" s="13"/>
    </row>
    <row r="19" spans="1:11" ht="12">
      <c r="A19" s="5"/>
      <c r="B19" s="5"/>
      <c r="C19" s="5"/>
      <c r="D19" s="5"/>
      <c r="E19" s="5"/>
      <c r="F19" s="5"/>
      <c r="G19" s="27"/>
      <c r="H19" s="13"/>
      <c r="I19" s="5"/>
      <c r="J19" s="27"/>
      <c r="K19" s="13"/>
    </row>
    <row r="20" spans="1:11" ht="12">
      <c r="A20" s="5"/>
      <c r="B20" s="5"/>
      <c r="C20" s="5"/>
      <c r="D20" s="5"/>
      <c r="E20" s="5"/>
      <c r="F20" s="5"/>
      <c r="G20" s="27"/>
      <c r="H20" s="13"/>
      <c r="I20" s="5"/>
      <c r="J20" s="27"/>
      <c r="K20" s="13"/>
    </row>
    <row r="21" spans="1:11" ht="12">
      <c r="A21" s="5"/>
      <c r="B21" s="5"/>
      <c r="C21" s="5"/>
      <c r="D21" s="5"/>
      <c r="E21" s="5"/>
      <c r="F21" s="5"/>
      <c r="G21" s="27"/>
      <c r="H21" s="13"/>
      <c r="I21" s="5"/>
      <c r="J21" s="27"/>
      <c r="K21" s="13"/>
    </row>
    <row r="22" spans="1:11" ht="12">
      <c r="A22" s="5"/>
      <c r="B22" s="5"/>
      <c r="C22" s="5"/>
      <c r="D22" s="5"/>
      <c r="E22" s="5"/>
      <c r="F22" s="5"/>
      <c r="G22" s="27"/>
      <c r="H22" s="13"/>
      <c r="I22" s="5"/>
      <c r="J22" s="27"/>
      <c r="K22" s="13"/>
    </row>
    <row r="23" spans="1:11" ht="12">
      <c r="A23" s="5"/>
      <c r="B23" s="5"/>
      <c r="C23" s="5"/>
      <c r="D23" s="5"/>
      <c r="E23" s="5"/>
      <c r="F23" s="5"/>
      <c r="G23" s="27"/>
      <c r="H23" s="13"/>
      <c r="I23" s="5"/>
      <c r="J23" s="27"/>
      <c r="K23" s="13"/>
    </row>
    <row r="24" spans="1:11" ht="12">
      <c r="A24" s="5"/>
      <c r="B24" s="5"/>
      <c r="C24" s="5"/>
      <c r="D24" s="5"/>
      <c r="E24" s="5"/>
      <c r="F24" s="5"/>
      <c r="G24" s="27"/>
      <c r="H24" s="13"/>
      <c r="I24" s="5"/>
      <c r="J24" s="27"/>
      <c r="K24" s="13"/>
    </row>
    <row r="25" spans="1:11" ht="12">
      <c r="A25" s="5"/>
      <c r="B25" s="5"/>
      <c r="C25" s="5" t="s">
        <v>58</v>
      </c>
      <c r="D25" s="5"/>
      <c r="E25" s="5"/>
      <c r="F25" s="5"/>
      <c r="G25" s="27"/>
      <c r="H25" s="13"/>
      <c r="I25" s="5"/>
      <c r="J25" s="27"/>
      <c r="K25" s="13"/>
    </row>
    <row r="26" spans="1:11" ht="12">
      <c r="A26" s="5"/>
      <c r="B26" s="5"/>
      <c r="C26" s="5"/>
      <c r="D26" s="5"/>
      <c r="E26" s="5"/>
      <c r="F26" s="5"/>
      <c r="G26" s="27"/>
      <c r="H26" s="13"/>
      <c r="I26" s="5"/>
      <c r="J26" s="27"/>
      <c r="K26" s="13"/>
    </row>
    <row r="27" spans="1:11" ht="12">
      <c r="A27" s="5"/>
      <c r="B27" s="5"/>
      <c r="C27" s="5"/>
      <c r="D27" s="5"/>
      <c r="E27" s="5"/>
      <c r="F27" s="5"/>
      <c r="G27" s="27"/>
      <c r="H27" s="13"/>
      <c r="I27" s="5"/>
      <c r="J27" s="27"/>
      <c r="K27" s="13"/>
    </row>
    <row r="28" spans="1:11" ht="12">
      <c r="A28" s="5"/>
      <c r="B28" s="5"/>
      <c r="C28" s="5"/>
      <c r="D28" s="5"/>
      <c r="E28" s="5"/>
      <c r="F28" s="5"/>
      <c r="G28" s="27"/>
      <c r="H28" s="13"/>
      <c r="I28" s="5"/>
      <c r="J28" s="27"/>
      <c r="K28" s="13"/>
    </row>
    <row r="29" spans="1:11" ht="12">
      <c r="A29" s="5"/>
      <c r="B29" s="5"/>
      <c r="C29" s="5"/>
      <c r="D29" s="5"/>
      <c r="E29" s="5"/>
      <c r="F29" s="5"/>
      <c r="G29" s="27"/>
      <c r="H29" s="13"/>
      <c r="I29" s="5"/>
      <c r="J29" s="27"/>
      <c r="K29" s="13"/>
    </row>
    <row r="30" spans="1:11" ht="27">
      <c r="A30" s="198"/>
      <c r="B30" s="198"/>
      <c r="C30" s="198"/>
      <c r="D30" s="198"/>
      <c r="E30" s="198"/>
      <c r="F30" s="198"/>
      <c r="G30" s="198"/>
      <c r="H30" s="198"/>
      <c r="I30" s="198"/>
      <c r="J30" s="198"/>
      <c r="K30" s="198"/>
    </row>
    <row r="31" spans="1:11" ht="12">
      <c r="A31" s="5"/>
      <c r="B31" s="5"/>
      <c r="C31" s="5"/>
      <c r="D31" s="5"/>
      <c r="E31" s="5"/>
      <c r="F31" s="5"/>
      <c r="G31" s="27"/>
      <c r="H31" s="13"/>
      <c r="I31" s="5"/>
      <c r="J31" s="27"/>
      <c r="K31" s="13"/>
    </row>
    <row r="32" spans="1:11" ht="12">
      <c r="A32" s="5"/>
      <c r="B32" s="5"/>
      <c r="C32" s="5"/>
      <c r="D32" s="5"/>
      <c r="E32" s="5"/>
      <c r="F32" s="5"/>
      <c r="G32" s="27"/>
      <c r="H32" s="13"/>
      <c r="I32" s="5"/>
      <c r="J32" s="27"/>
      <c r="K32" s="13"/>
    </row>
    <row r="33" spans="1:11" ht="12">
      <c r="A33" s="25"/>
      <c r="B33" s="5"/>
      <c r="C33" s="4"/>
      <c r="D33" s="5"/>
      <c r="E33" s="25"/>
      <c r="F33" s="21"/>
      <c r="G33" s="23"/>
      <c r="H33" s="24"/>
      <c r="I33" s="21"/>
      <c r="J33" s="23"/>
      <c r="K33" s="24"/>
    </row>
    <row r="34" spans="1:11" ht="12">
      <c r="A34" s="174" t="s">
        <v>67</v>
      </c>
      <c r="G34" s="152"/>
      <c r="K34" s="175" t="s">
        <v>68</v>
      </c>
    </row>
    <row r="35" spans="1:11" s="177" customFormat="1" ht="12">
      <c r="A35" s="205" t="s">
        <v>69</v>
      </c>
      <c r="B35" s="205"/>
      <c r="C35" s="205"/>
      <c r="D35" s="205"/>
      <c r="E35" s="205"/>
      <c r="F35" s="205"/>
      <c r="G35" s="205"/>
      <c r="H35" s="205"/>
      <c r="I35" s="205"/>
      <c r="J35" s="205"/>
      <c r="K35" s="205"/>
    </row>
    <row r="36" spans="1:11" ht="12">
      <c r="A36" s="174"/>
      <c r="G36" s="152"/>
      <c r="I36" s="189"/>
      <c r="J36" s="152"/>
      <c r="K36" s="172" t="str">
        <f>$K$3</f>
        <v>Date: 10/3/2011</v>
      </c>
    </row>
    <row r="37" spans="1:11" ht="12">
      <c r="A37" s="167" t="s">
        <v>1</v>
      </c>
      <c r="B37" s="167" t="s">
        <v>1</v>
      </c>
      <c r="C37" s="167" t="s">
        <v>1</v>
      </c>
      <c r="D37" s="167" t="s">
        <v>1</v>
      </c>
      <c r="E37" s="167" t="s">
        <v>1</v>
      </c>
      <c r="F37" s="167" t="s">
        <v>1</v>
      </c>
      <c r="G37" s="157" t="s">
        <v>1</v>
      </c>
      <c r="H37" s="156" t="s">
        <v>1</v>
      </c>
      <c r="I37" s="167" t="s">
        <v>1</v>
      </c>
      <c r="J37" s="157" t="s">
        <v>1</v>
      </c>
      <c r="K37" s="156" t="s">
        <v>1</v>
      </c>
    </row>
    <row r="38" spans="1:11" ht="12">
      <c r="A38" s="170" t="s">
        <v>2</v>
      </c>
      <c r="C38" s="144" t="s">
        <v>3</v>
      </c>
      <c r="E38" s="170" t="s">
        <v>2</v>
      </c>
      <c r="F38" s="154"/>
      <c r="G38" s="169"/>
      <c r="H38" s="168" t="s">
        <v>51</v>
      </c>
      <c r="I38" s="154"/>
      <c r="J38" s="169"/>
      <c r="K38" s="168" t="s">
        <v>52</v>
      </c>
    </row>
    <row r="39" spans="1:11" ht="12">
      <c r="A39" s="170" t="s">
        <v>4</v>
      </c>
      <c r="C39" s="171" t="s">
        <v>5</v>
      </c>
      <c r="E39" s="170" t="s">
        <v>4</v>
      </c>
      <c r="F39" s="154"/>
      <c r="G39" s="169" t="s">
        <v>6</v>
      </c>
      <c r="H39" s="168" t="s">
        <v>7</v>
      </c>
      <c r="I39" s="154"/>
      <c r="J39" s="169" t="s">
        <v>6</v>
      </c>
      <c r="K39" s="168" t="s">
        <v>8</v>
      </c>
    </row>
    <row r="40" spans="1:11" ht="12">
      <c r="A40" s="167" t="s">
        <v>1</v>
      </c>
      <c r="B40" s="167" t="s">
        <v>1</v>
      </c>
      <c r="C40" s="167" t="s">
        <v>1</v>
      </c>
      <c r="D40" s="167" t="s">
        <v>1</v>
      </c>
      <c r="E40" s="167" t="s">
        <v>1</v>
      </c>
      <c r="F40" s="167" t="s">
        <v>1</v>
      </c>
      <c r="G40" s="157" t="s">
        <v>1</v>
      </c>
      <c r="H40" s="157" t="s">
        <v>1</v>
      </c>
      <c r="I40" s="167" t="s">
        <v>1</v>
      </c>
      <c r="J40" s="157" t="s">
        <v>1</v>
      </c>
      <c r="K40" s="156" t="s">
        <v>1</v>
      </c>
    </row>
    <row r="41" spans="1:11" ht="12">
      <c r="A41" s="180">
        <v>1</v>
      </c>
      <c r="C41" s="144" t="s">
        <v>9</v>
      </c>
      <c r="D41" s="190" t="s">
        <v>22</v>
      </c>
      <c r="E41" s="180">
        <v>1</v>
      </c>
      <c r="G41" s="193">
        <v>0</v>
      </c>
      <c r="H41" s="193">
        <v>0</v>
      </c>
      <c r="I41" s="193">
        <v>0</v>
      </c>
      <c r="J41" s="193">
        <v>0</v>
      </c>
      <c r="K41" s="193">
        <v>0</v>
      </c>
    </row>
    <row r="42" spans="1:11" ht="12">
      <c r="A42" s="180">
        <v>2</v>
      </c>
      <c r="C42" s="144" t="s">
        <v>10</v>
      </c>
      <c r="D42" s="190" t="s">
        <v>23</v>
      </c>
      <c r="E42" s="180">
        <v>2</v>
      </c>
      <c r="G42" s="193">
        <v>0</v>
      </c>
      <c r="H42" s="193">
        <v>0</v>
      </c>
      <c r="I42" s="193">
        <v>0</v>
      </c>
      <c r="J42" s="193">
        <v>0</v>
      </c>
      <c r="K42" s="193">
        <v>0</v>
      </c>
    </row>
    <row r="43" spans="1:11" ht="12">
      <c r="A43" s="180">
        <v>3</v>
      </c>
      <c r="C43" s="144" t="s">
        <v>11</v>
      </c>
      <c r="D43" s="190" t="s">
        <v>24</v>
      </c>
      <c r="E43" s="180">
        <v>3</v>
      </c>
      <c r="G43" s="193">
        <v>0</v>
      </c>
      <c r="H43" s="193">
        <v>0</v>
      </c>
      <c r="I43" s="193">
        <v>0</v>
      </c>
      <c r="J43" s="193">
        <v>0</v>
      </c>
      <c r="K43" s="193">
        <v>0</v>
      </c>
    </row>
    <row r="44" spans="1:11" ht="12">
      <c r="A44" s="180">
        <v>4</v>
      </c>
      <c r="C44" s="144" t="s">
        <v>12</v>
      </c>
      <c r="D44" s="190" t="s">
        <v>25</v>
      </c>
      <c r="E44" s="180">
        <v>4</v>
      </c>
      <c r="G44" s="193">
        <v>0</v>
      </c>
      <c r="H44" s="193">
        <v>0</v>
      </c>
      <c r="I44" s="193">
        <v>0</v>
      </c>
      <c r="J44" s="193">
        <v>0</v>
      </c>
      <c r="K44" s="193">
        <v>0</v>
      </c>
    </row>
    <row r="45" spans="1:11" ht="12">
      <c r="A45" s="180">
        <v>5</v>
      </c>
      <c r="C45" s="144" t="s">
        <v>13</v>
      </c>
      <c r="D45" s="190" t="s">
        <v>26</v>
      </c>
      <c r="E45" s="180">
        <v>5</v>
      </c>
      <c r="G45" s="193">
        <v>0</v>
      </c>
      <c r="H45" s="193">
        <v>0</v>
      </c>
      <c r="I45" s="193">
        <v>0</v>
      </c>
      <c r="J45" s="193">
        <v>0</v>
      </c>
      <c r="K45" s="193">
        <v>0</v>
      </c>
    </row>
    <row r="46" spans="1:11" ht="12">
      <c r="A46" s="180">
        <v>6</v>
      </c>
      <c r="C46" s="144" t="s">
        <v>14</v>
      </c>
      <c r="D46" s="190" t="s">
        <v>27</v>
      </c>
      <c r="E46" s="180">
        <v>6</v>
      </c>
      <c r="G46" s="193">
        <v>0</v>
      </c>
      <c r="H46" s="193">
        <v>0</v>
      </c>
      <c r="I46" s="193">
        <v>0</v>
      </c>
      <c r="J46" s="193">
        <v>0</v>
      </c>
      <c r="K46" s="193">
        <v>0</v>
      </c>
    </row>
    <row r="47" spans="1:15" ht="12">
      <c r="A47" s="180">
        <v>7</v>
      </c>
      <c r="C47" s="144" t="s">
        <v>19</v>
      </c>
      <c r="D47" s="190" t="s">
        <v>28</v>
      </c>
      <c r="E47" s="180">
        <v>7</v>
      </c>
      <c r="G47" s="193">
        <v>0</v>
      </c>
      <c r="H47" s="193">
        <v>0</v>
      </c>
      <c r="I47" s="193">
        <v>0</v>
      </c>
      <c r="J47" s="193">
        <v>0</v>
      </c>
      <c r="K47" s="193">
        <v>0</v>
      </c>
      <c r="O47" s="142" t="s">
        <v>0</v>
      </c>
    </row>
    <row r="48" spans="1:11" ht="12">
      <c r="A48" s="180">
        <v>8</v>
      </c>
      <c r="C48" s="144" t="s">
        <v>15</v>
      </c>
      <c r="D48" s="190" t="s">
        <v>29</v>
      </c>
      <c r="E48" s="180">
        <v>8</v>
      </c>
      <c r="G48" s="193">
        <v>0</v>
      </c>
      <c r="H48" s="193">
        <v>0</v>
      </c>
      <c r="I48" s="193">
        <v>0</v>
      </c>
      <c r="J48" s="193">
        <v>0</v>
      </c>
      <c r="K48" s="193">
        <v>0</v>
      </c>
    </row>
    <row r="49" spans="1:11" ht="12">
      <c r="A49" s="180">
        <v>9</v>
      </c>
      <c r="C49" s="144" t="s">
        <v>21</v>
      </c>
      <c r="D49" s="190" t="s">
        <v>30</v>
      </c>
      <c r="E49" s="180">
        <v>9</v>
      </c>
      <c r="G49" s="193">
        <v>0</v>
      </c>
      <c r="H49" s="193">
        <v>0</v>
      </c>
      <c r="I49" s="193">
        <v>0</v>
      </c>
      <c r="J49" s="193">
        <v>0</v>
      </c>
      <c r="K49" s="193">
        <v>0</v>
      </c>
    </row>
    <row r="50" spans="1:11" ht="12">
      <c r="A50" s="180">
        <v>10</v>
      </c>
      <c r="C50" s="144" t="s">
        <v>16</v>
      </c>
      <c r="D50" s="190" t="s">
        <v>20</v>
      </c>
      <c r="E50" s="180">
        <v>10</v>
      </c>
      <c r="G50" s="193">
        <f>+G159</f>
        <v>0</v>
      </c>
      <c r="H50" s="148">
        <f>+H159</f>
        <v>7980139</v>
      </c>
      <c r="I50" s="148"/>
      <c r="J50" s="148">
        <f>+J159</f>
        <v>0</v>
      </c>
      <c r="K50" s="148">
        <f>+K159</f>
        <v>8417500</v>
      </c>
    </row>
    <row r="51" spans="1:11" ht="12">
      <c r="A51" s="180"/>
      <c r="C51" s="144"/>
      <c r="D51" s="190"/>
      <c r="E51" s="180"/>
      <c r="F51" s="167" t="s">
        <v>1</v>
      </c>
      <c r="G51" s="157" t="s">
        <v>1</v>
      </c>
      <c r="H51" s="194"/>
      <c r="I51" s="194"/>
      <c r="J51" s="194"/>
      <c r="K51" s="194"/>
    </row>
    <row r="52" spans="1:11" ht="12">
      <c r="A52" s="142">
        <v>11</v>
      </c>
      <c r="C52" s="144" t="s">
        <v>70</v>
      </c>
      <c r="E52" s="142">
        <v>11</v>
      </c>
      <c r="G52" s="193">
        <f>SUM(G41:G50)</f>
        <v>0</v>
      </c>
      <c r="H52" s="148">
        <f>SUM(H41:H50)</f>
        <v>7980139</v>
      </c>
      <c r="I52" s="148"/>
      <c r="J52" s="148">
        <f>SUM(J41:J50)</f>
        <v>0</v>
      </c>
      <c r="K52" s="148">
        <f>SUM(K41:K50)</f>
        <v>8417500</v>
      </c>
    </row>
    <row r="53" spans="1:11" ht="12">
      <c r="A53" s="180"/>
      <c r="E53" s="180"/>
      <c r="F53" s="167" t="s">
        <v>1</v>
      </c>
      <c r="G53" s="157" t="s">
        <v>1</v>
      </c>
      <c r="H53" s="156"/>
      <c r="I53" s="191"/>
      <c r="J53" s="157"/>
      <c r="K53" s="156"/>
    </row>
    <row r="54" spans="1:11" ht="12">
      <c r="A54" s="180"/>
      <c r="E54" s="180"/>
      <c r="F54" s="167"/>
      <c r="G54" s="152"/>
      <c r="H54" s="156"/>
      <c r="I54" s="191"/>
      <c r="J54" s="152"/>
      <c r="K54" s="156"/>
    </row>
    <row r="55" spans="1:11" ht="12">
      <c r="A55" s="142">
        <v>12</v>
      </c>
      <c r="C55" s="144" t="s">
        <v>17</v>
      </c>
      <c r="E55" s="142">
        <v>12</v>
      </c>
      <c r="G55" s="185"/>
      <c r="H55" s="185"/>
      <c r="I55" s="184"/>
      <c r="J55" s="193"/>
      <c r="K55" s="185"/>
    </row>
    <row r="56" spans="1:11" ht="12">
      <c r="A56" s="180">
        <v>13</v>
      </c>
      <c r="C56" s="144" t="s">
        <v>38</v>
      </c>
      <c r="D56" s="190" t="s">
        <v>44</v>
      </c>
      <c r="E56" s="180">
        <v>13</v>
      </c>
      <c r="G56" s="193"/>
      <c r="H56" s="148">
        <v>0</v>
      </c>
      <c r="I56" s="184"/>
      <c r="J56" s="193"/>
      <c r="K56" s="148">
        <v>0</v>
      </c>
    </row>
    <row r="57" spans="1:11" ht="12">
      <c r="A57" s="180">
        <v>14</v>
      </c>
      <c r="C57" s="144" t="s">
        <v>39</v>
      </c>
      <c r="D57" s="190" t="s">
        <v>71</v>
      </c>
      <c r="E57" s="180">
        <v>14</v>
      </c>
      <c r="G57" s="193"/>
      <c r="H57" s="148"/>
      <c r="I57" s="184"/>
      <c r="J57" s="193"/>
      <c r="K57" s="148"/>
    </row>
    <row r="58" spans="1:11" ht="12">
      <c r="A58" s="180">
        <v>15</v>
      </c>
      <c r="C58" s="144" t="s">
        <v>41</v>
      </c>
      <c r="D58" s="190"/>
      <c r="E58" s="180">
        <v>15</v>
      </c>
      <c r="G58" s="193"/>
      <c r="H58" s="148">
        <v>0</v>
      </c>
      <c r="I58" s="184"/>
      <c r="J58" s="193"/>
      <c r="K58" s="148"/>
    </row>
    <row r="59" spans="1:11" ht="12">
      <c r="A59" s="180">
        <v>16</v>
      </c>
      <c r="C59" s="144" t="s">
        <v>40</v>
      </c>
      <c r="D59" s="190"/>
      <c r="E59" s="180">
        <v>16</v>
      </c>
      <c r="G59" s="193"/>
      <c r="H59" s="148">
        <v>0</v>
      </c>
      <c r="I59" s="184"/>
      <c r="J59" s="193"/>
      <c r="K59" s="148"/>
    </row>
    <row r="60" spans="1:254" ht="12">
      <c r="A60" s="190">
        <v>17</v>
      </c>
      <c r="B60" s="190"/>
      <c r="C60" s="159" t="s">
        <v>72</v>
      </c>
      <c r="D60" s="190" t="s">
        <v>73</v>
      </c>
      <c r="E60" s="190">
        <v>17</v>
      </c>
      <c r="F60" s="190"/>
      <c r="G60" s="193"/>
      <c r="H60" s="148">
        <v>0</v>
      </c>
      <c r="I60" s="159"/>
      <c r="J60" s="193"/>
      <c r="K60" s="148">
        <f>SUM(K58:K59)</f>
        <v>0</v>
      </c>
      <c r="L60" s="190"/>
      <c r="M60" s="159"/>
      <c r="N60" s="190"/>
      <c r="O60" s="159"/>
      <c r="P60" s="190"/>
      <c r="Q60" s="159"/>
      <c r="R60" s="190"/>
      <c r="S60" s="159"/>
      <c r="T60" s="190"/>
      <c r="U60" s="159"/>
      <c r="V60" s="190"/>
      <c r="W60" s="159"/>
      <c r="X60" s="190"/>
      <c r="Y60" s="159"/>
      <c r="Z60" s="190"/>
      <c r="AA60" s="159"/>
      <c r="AB60" s="190"/>
      <c r="AC60" s="159"/>
      <c r="AD60" s="190"/>
      <c r="AE60" s="159"/>
      <c r="AF60" s="190"/>
      <c r="AG60" s="159"/>
      <c r="AH60" s="190"/>
      <c r="AI60" s="159"/>
      <c r="AJ60" s="190"/>
      <c r="AK60" s="159"/>
      <c r="AL60" s="190"/>
      <c r="AM60" s="159"/>
      <c r="AN60" s="190"/>
      <c r="AO60" s="159"/>
      <c r="AP60" s="190"/>
      <c r="AQ60" s="159"/>
      <c r="AR60" s="190"/>
      <c r="AS60" s="159"/>
      <c r="AT60" s="190"/>
      <c r="AU60" s="159"/>
      <c r="AV60" s="190"/>
      <c r="AW60" s="159"/>
      <c r="AX60" s="190"/>
      <c r="AY60" s="159"/>
      <c r="AZ60" s="190"/>
      <c r="BA60" s="159"/>
      <c r="BB60" s="190"/>
      <c r="BC60" s="159"/>
      <c r="BD60" s="190"/>
      <c r="BE60" s="159"/>
      <c r="BF60" s="190"/>
      <c r="BG60" s="159"/>
      <c r="BH60" s="190"/>
      <c r="BI60" s="159"/>
      <c r="BJ60" s="190"/>
      <c r="BK60" s="159"/>
      <c r="BL60" s="190"/>
      <c r="BM60" s="159"/>
      <c r="BN60" s="190"/>
      <c r="BO60" s="159"/>
      <c r="BP60" s="190"/>
      <c r="BQ60" s="159"/>
      <c r="BR60" s="190"/>
      <c r="BS60" s="159"/>
      <c r="BT60" s="190"/>
      <c r="BU60" s="159"/>
      <c r="BV60" s="190"/>
      <c r="BW60" s="159"/>
      <c r="BX60" s="190"/>
      <c r="BY60" s="159"/>
      <c r="BZ60" s="190"/>
      <c r="CA60" s="159"/>
      <c r="CB60" s="190"/>
      <c r="CC60" s="159"/>
      <c r="CD60" s="190"/>
      <c r="CE60" s="159"/>
      <c r="CF60" s="190"/>
      <c r="CG60" s="159"/>
      <c r="CH60" s="190"/>
      <c r="CI60" s="159"/>
      <c r="CJ60" s="190"/>
      <c r="CK60" s="159"/>
      <c r="CL60" s="190"/>
      <c r="CM60" s="159"/>
      <c r="CN60" s="190"/>
      <c r="CO60" s="159"/>
      <c r="CP60" s="190"/>
      <c r="CQ60" s="159"/>
      <c r="CR60" s="190"/>
      <c r="CS60" s="159"/>
      <c r="CT60" s="190"/>
      <c r="CU60" s="159"/>
      <c r="CV60" s="190"/>
      <c r="CW60" s="159"/>
      <c r="CX60" s="190"/>
      <c r="CY60" s="159"/>
      <c r="CZ60" s="190"/>
      <c r="DA60" s="159"/>
      <c r="DB60" s="190"/>
      <c r="DC60" s="159"/>
      <c r="DD60" s="190"/>
      <c r="DE60" s="159"/>
      <c r="DF60" s="190"/>
      <c r="DG60" s="159"/>
      <c r="DH60" s="190"/>
      <c r="DI60" s="159"/>
      <c r="DJ60" s="190"/>
      <c r="DK60" s="159"/>
      <c r="DL60" s="190"/>
      <c r="DM60" s="159"/>
      <c r="DN60" s="190"/>
      <c r="DO60" s="159"/>
      <c r="DP60" s="190"/>
      <c r="DQ60" s="159"/>
      <c r="DR60" s="190"/>
      <c r="DS60" s="159"/>
      <c r="DT60" s="190"/>
      <c r="DU60" s="159"/>
      <c r="DV60" s="190"/>
      <c r="DW60" s="159"/>
      <c r="DX60" s="190"/>
      <c r="DY60" s="159"/>
      <c r="DZ60" s="190"/>
      <c r="EA60" s="159"/>
      <c r="EB60" s="190"/>
      <c r="EC60" s="159"/>
      <c r="ED60" s="190"/>
      <c r="EE60" s="159"/>
      <c r="EF60" s="190"/>
      <c r="EG60" s="159"/>
      <c r="EH60" s="190"/>
      <c r="EI60" s="159"/>
      <c r="EJ60" s="190"/>
      <c r="EK60" s="159"/>
      <c r="EL60" s="190"/>
      <c r="EM60" s="159"/>
      <c r="EN60" s="190"/>
      <c r="EO60" s="159"/>
      <c r="EP60" s="190"/>
      <c r="EQ60" s="159"/>
      <c r="ER60" s="190"/>
      <c r="ES60" s="159"/>
      <c r="ET60" s="190"/>
      <c r="EU60" s="159"/>
      <c r="EV60" s="190"/>
      <c r="EW60" s="159"/>
      <c r="EX60" s="190"/>
      <c r="EY60" s="159"/>
      <c r="EZ60" s="190"/>
      <c r="FA60" s="159"/>
      <c r="FB60" s="190"/>
      <c r="FC60" s="159"/>
      <c r="FD60" s="190"/>
      <c r="FE60" s="159"/>
      <c r="FF60" s="190"/>
      <c r="FG60" s="159"/>
      <c r="FH60" s="190"/>
      <c r="FI60" s="159"/>
      <c r="FJ60" s="190"/>
      <c r="FK60" s="159"/>
      <c r="FL60" s="190"/>
      <c r="FM60" s="159"/>
      <c r="FN60" s="190"/>
      <c r="FO60" s="159"/>
      <c r="FP60" s="190"/>
      <c r="FQ60" s="159"/>
      <c r="FR60" s="190"/>
      <c r="FS60" s="159"/>
      <c r="FT60" s="190"/>
      <c r="FU60" s="159"/>
      <c r="FV60" s="190"/>
      <c r="FW60" s="159"/>
      <c r="FX60" s="190"/>
      <c r="FY60" s="159"/>
      <c r="FZ60" s="190"/>
      <c r="GA60" s="159"/>
      <c r="GB60" s="190"/>
      <c r="GC60" s="159"/>
      <c r="GD60" s="190"/>
      <c r="GE60" s="159"/>
      <c r="GF60" s="190"/>
      <c r="GG60" s="159"/>
      <c r="GH60" s="190"/>
      <c r="GI60" s="159"/>
      <c r="GJ60" s="190"/>
      <c r="GK60" s="159"/>
      <c r="GL60" s="190"/>
      <c r="GM60" s="159"/>
      <c r="GN60" s="190"/>
      <c r="GO60" s="159"/>
      <c r="GP60" s="190"/>
      <c r="GQ60" s="159"/>
      <c r="GR60" s="190"/>
      <c r="GS60" s="159"/>
      <c r="GT60" s="190"/>
      <c r="GU60" s="159"/>
      <c r="GV60" s="190"/>
      <c r="GW60" s="159"/>
      <c r="GX60" s="190"/>
      <c r="GY60" s="159"/>
      <c r="GZ60" s="190"/>
      <c r="HA60" s="159"/>
      <c r="HB60" s="190"/>
      <c r="HC60" s="159"/>
      <c r="HD60" s="190"/>
      <c r="HE60" s="159"/>
      <c r="HF60" s="190"/>
      <c r="HG60" s="159"/>
      <c r="HH60" s="190"/>
      <c r="HI60" s="159"/>
      <c r="HJ60" s="190"/>
      <c r="HK60" s="159"/>
      <c r="HL60" s="190"/>
      <c r="HM60" s="159"/>
      <c r="HN60" s="190"/>
      <c r="HO60" s="159"/>
      <c r="HP60" s="190"/>
      <c r="HQ60" s="159"/>
      <c r="HR60" s="190"/>
      <c r="HS60" s="159"/>
      <c r="HT60" s="190"/>
      <c r="HU60" s="159"/>
      <c r="HV60" s="190"/>
      <c r="HW60" s="159"/>
      <c r="HX60" s="190"/>
      <c r="HY60" s="159"/>
      <c r="HZ60" s="190"/>
      <c r="IA60" s="159"/>
      <c r="IB60" s="190"/>
      <c r="IC60" s="159"/>
      <c r="ID60" s="190"/>
      <c r="IE60" s="159"/>
      <c r="IF60" s="190"/>
      <c r="IG60" s="159"/>
      <c r="IH60" s="190"/>
      <c r="II60" s="159"/>
      <c r="IJ60" s="190"/>
      <c r="IK60" s="159"/>
      <c r="IL60" s="190"/>
      <c r="IM60" s="159"/>
      <c r="IN60" s="190"/>
      <c r="IO60" s="159"/>
      <c r="IP60" s="190"/>
      <c r="IQ60" s="159"/>
      <c r="IR60" s="190"/>
      <c r="IS60" s="159"/>
      <c r="IT60" s="190"/>
    </row>
    <row r="61" spans="1:11" ht="12">
      <c r="A61" s="180">
        <v>18</v>
      </c>
      <c r="C61" s="144" t="s">
        <v>43</v>
      </c>
      <c r="D61" s="190" t="s">
        <v>73</v>
      </c>
      <c r="E61" s="180">
        <v>18</v>
      </c>
      <c r="G61" s="193"/>
      <c r="H61" s="148">
        <v>0</v>
      </c>
      <c r="I61" s="184"/>
      <c r="J61" s="193"/>
      <c r="K61" s="148"/>
    </row>
    <row r="62" spans="1:11" ht="12">
      <c r="A62" s="180">
        <v>19</v>
      </c>
      <c r="C62" s="144" t="s">
        <v>35</v>
      </c>
      <c r="D62" s="190" t="s">
        <v>73</v>
      </c>
      <c r="E62" s="180">
        <v>19</v>
      </c>
      <c r="G62" s="193"/>
      <c r="H62" s="148">
        <v>0</v>
      </c>
      <c r="I62" s="184"/>
      <c r="J62" s="193"/>
      <c r="K62" s="148"/>
    </row>
    <row r="63" spans="1:11" ht="12">
      <c r="A63" s="180">
        <v>20</v>
      </c>
      <c r="C63" s="144" t="s">
        <v>34</v>
      </c>
      <c r="D63" s="190" t="s">
        <v>73</v>
      </c>
      <c r="E63" s="180">
        <v>20</v>
      </c>
      <c r="G63" s="193"/>
      <c r="H63" s="148">
        <v>0</v>
      </c>
      <c r="I63" s="184"/>
      <c r="J63" s="193"/>
      <c r="K63" s="148">
        <f>K60+K61+K62</f>
        <v>0</v>
      </c>
    </row>
    <row r="64" spans="1:12" ht="12">
      <c r="A64" s="190">
        <v>21</v>
      </c>
      <c r="C64" s="144" t="s">
        <v>74</v>
      </c>
      <c r="D64" s="190" t="s">
        <v>75</v>
      </c>
      <c r="E64" s="180">
        <v>21</v>
      </c>
      <c r="G64" s="193"/>
      <c r="H64" s="148">
        <v>0</v>
      </c>
      <c r="I64" s="184"/>
      <c r="J64" s="193"/>
      <c r="K64" s="148">
        <f>K61+K62+K63</f>
        <v>0</v>
      </c>
      <c r="L64" s="142" t="s">
        <v>0</v>
      </c>
    </row>
    <row r="65" spans="1:11" ht="12">
      <c r="A65" s="190">
        <v>22</v>
      </c>
      <c r="C65" s="144" t="s">
        <v>50</v>
      </c>
      <c r="D65" s="190"/>
      <c r="E65" s="180">
        <v>22</v>
      </c>
      <c r="G65" s="193"/>
      <c r="H65" s="148">
        <v>0</v>
      </c>
      <c r="I65" s="184" t="s">
        <v>0</v>
      </c>
      <c r="J65" s="193"/>
      <c r="K65" s="148">
        <f>K62+K63+K64</f>
        <v>0</v>
      </c>
    </row>
    <row r="66" spans="1:17" ht="12">
      <c r="A66" s="180">
        <v>23</v>
      </c>
      <c r="C66" s="187"/>
      <c r="E66" s="180">
        <v>23</v>
      </c>
      <c r="F66" s="167" t="s">
        <v>1</v>
      </c>
      <c r="G66" s="157"/>
      <c r="H66" s="156"/>
      <c r="I66" s="191"/>
      <c r="J66" s="157"/>
      <c r="K66" s="156"/>
      <c r="Q66" s="142" t="s">
        <v>0</v>
      </c>
    </row>
    <row r="67" spans="1:5" ht="12">
      <c r="A67" s="180">
        <v>24</v>
      </c>
      <c r="C67" s="187"/>
      <c r="D67" s="144"/>
      <c r="E67" s="180">
        <v>24</v>
      </c>
    </row>
    <row r="68" spans="1:11" ht="12">
      <c r="A68" s="180">
        <v>25</v>
      </c>
      <c r="C68" s="144" t="s">
        <v>57</v>
      </c>
      <c r="D68" s="190" t="s">
        <v>76</v>
      </c>
      <c r="E68" s="180">
        <v>25</v>
      </c>
      <c r="G68" s="193"/>
      <c r="H68" s="148">
        <f>+H118</f>
        <v>7980139</v>
      </c>
      <c r="I68" s="184"/>
      <c r="J68" s="193"/>
      <c r="K68" s="148">
        <f>+K118</f>
        <v>8417500</v>
      </c>
    </row>
    <row r="69" spans="1:11" ht="12">
      <c r="A69" s="142">
        <v>26</v>
      </c>
      <c r="E69" s="142">
        <v>26</v>
      </c>
      <c r="F69" s="167" t="s">
        <v>1</v>
      </c>
      <c r="G69" s="157"/>
      <c r="H69" s="156"/>
      <c r="I69" s="191"/>
      <c r="J69" s="157"/>
      <c r="K69" s="156"/>
    </row>
    <row r="70" spans="1:17" ht="12">
      <c r="A70" s="180">
        <v>27</v>
      </c>
      <c r="C70" s="144" t="s">
        <v>54</v>
      </c>
      <c r="E70" s="180">
        <v>27</v>
      </c>
      <c r="F70" s="189"/>
      <c r="G70" s="193"/>
      <c r="H70" s="148">
        <f>SUM(H56:H68)</f>
        <v>7980139</v>
      </c>
      <c r="I70" s="148"/>
      <c r="J70" s="148"/>
      <c r="K70" s="148">
        <f>SUM(K56:K68)</f>
        <v>8417500</v>
      </c>
      <c r="L70" s="192"/>
      <c r="M70" s="192"/>
      <c r="N70" s="192"/>
      <c r="O70" s="192"/>
      <c r="P70" s="192"/>
      <c r="Q70" s="192"/>
    </row>
    <row r="71" spans="1:11" ht="12">
      <c r="A71" s="180"/>
      <c r="C71" s="144"/>
      <c r="E71" s="180"/>
      <c r="F71" s="189" t="s">
        <v>77</v>
      </c>
      <c r="G71" s="185"/>
      <c r="H71" s="185"/>
      <c r="I71" s="185"/>
      <c r="K71" s="188"/>
    </row>
    <row r="72" spans="3:11" ht="29.25" customHeight="1">
      <c r="C72" s="206" t="s">
        <v>56</v>
      </c>
      <c r="D72" s="206"/>
      <c r="E72" s="206"/>
      <c r="F72" s="206"/>
      <c r="G72" s="206"/>
      <c r="H72" s="206"/>
      <c r="I72" s="206"/>
      <c r="J72" s="206"/>
      <c r="K72" s="181"/>
    </row>
    <row r="73" spans="7:13" ht="12">
      <c r="G73" s="142"/>
      <c r="H73" s="142"/>
      <c r="J73" s="142"/>
      <c r="K73" s="156"/>
      <c r="M73" s="142" t="s">
        <v>0</v>
      </c>
    </row>
    <row r="74" spans="3:11" ht="12">
      <c r="C74" s="142" t="s">
        <v>65</v>
      </c>
      <c r="D74" s="190"/>
      <c r="F74" s="167"/>
      <c r="G74" s="157"/>
      <c r="I74" s="191"/>
      <c r="J74" s="157"/>
      <c r="K74" s="142"/>
    </row>
    <row r="75" spans="4:11" ht="12">
      <c r="D75" s="190"/>
      <c r="F75" s="167"/>
      <c r="G75" s="157"/>
      <c r="I75" s="191"/>
      <c r="J75" s="157"/>
      <c r="K75" s="156"/>
    </row>
    <row r="76" ht="12">
      <c r="A76" s="144"/>
    </row>
    <row r="77" spans="1:11" s="177" customFormat="1" ht="12">
      <c r="A77" s="174" t="str">
        <f>$A$34</f>
        <v>Institution No.:  </v>
      </c>
      <c r="E77" s="179"/>
      <c r="G77" s="176"/>
      <c r="H77" s="178"/>
      <c r="J77" s="176"/>
      <c r="K77" s="175" t="s">
        <v>162</v>
      </c>
    </row>
    <row r="78" spans="4:11" s="177" customFormat="1" ht="12">
      <c r="D78" s="186" t="s">
        <v>163</v>
      </c>
      <c r="E78" s="179"/>
      <c r="G78" s="176"/>
      <c r="H78" s="178"/>
      <c r="J78" s="176"/>
      <c r="K78" s="178"/>
    </row>
    <row r="79" spans="1:11" ht="12">
      <c r="A79" s="174"/>
      <c r="F79" s="183"/>
      <c r="G79" s="182"/>
      <c r="H79" s="151"/>
      <c r="J79" s="152"/>
      <c r="K79" s="172" t="str">
        <f>$K$3</f>
        <v>Date: 10/3/2011</v>
      </c>
    </row>
    <row r="80" spans="1:11" ht="12">
      <c r="A80" s="167" t="s">
        <v>1</v>
      </c>
      <c r="B80" s="167" t="s">
        <v>1</v>
      </c>
      <c r="C80" s="167" t="s">
        <v>1</v>
      </c>
      <c r="D80" s="167" t="s">
        <v>1</v>
      </c>
      <c r="E80" s="167" t="s">
        <v>1</v>
      </c>
      <c r="F80" s="167" t="s">
        <v>1</v>
      </c>
      <c r="G80" s="157" t="s">
        <v>1</v>
      </c>
      <c r="H80" s="156" t="s">
        <v>1</v>
      </c>
      <c r="I80" s="167" t="s">
        <v>1</v>
      </c>
      <c r="J80" s="157" t="s">
        <v>1</v>
      </c>
      <c r="K80" s="156" t="s">
        <v>1</v>
      </c>
    </row>
    <row r="81" spans="1:11" ht="12">
      <c r="A81" s="170" t="s">
        <v>2</v>
      </c>
      <c r="E81" s="170" t="s">
        <v>2</v>
      </c>
      <c r="G81" s="169"/>
      <c r="H81" s="168" t="s">
        <v>51</v>
      </c>
      <c r="I81" s="154"/>
      <c r="J81" s="169"/>
      <c r="K81" s="168" t="s">
        <v>52</v>
      </c>
    </row>
    <row r="82" spans="1:11" ht="12">
      <c r="A82" s="170" t="s">
        <v>4</v>
      </c>
      <c r="C82" s="171" t="s">
        <v>18</v>
      </c>
      <c r="E82" s="170" t="s">
        <v>4</v>
      </c>
      <c r="G82" s="152"/>
      <c r="H82" s="168" t="s">
        <v>7</v>
      </c>
      <c r="J82" s="152"/>
      <c r="K82" s="168" t="s">
        <v>8</v>
      </c>
    </row>
    <row r="83" spans="1:11" ht="12">
      <c r="A83" s="167" t="s">
        <v>1</v>
      </c>
      <c r="B83" s="167" t="s">
        <v>1</v>
      </c>
      <c r="C83" s="167" t="s">
        <v>1</v>
      </c>
      <c r="D83" s="167" t="s">
        <v>1</v>
      </c>
      <c r="E83" s="167" t="s">
        <v>1</v>
      </c>
      <c r="F83" s="167" t="s">
        <v>1</v>
      </c>
      <c r="G83" s="157" t="s">
        <v>1</v>
      </c>
      <c r="H83" s="156" t="s">
        <v>1</v>
      </c>
      <c r="I83" s="167" t="s">
        <v>1</v>
      </c>
      <c r="J83" s="157" t="s">
        <v>1</v>
      </c>
      <c r="K83" s="156" t="s">
        <v>1</v>
      </c>
    </row>
    <row r="84" spans="1:11" ht="12">
      <c r="A84" s="160"/>
      <c r="C84" s="159" t="s">
        <v>164</v>
      </c>
      <c r="E84" s="160"/>
      <c r="G84" s="66"/>
      <c r="H84" s="66"/>
      <c r="I84" s="67"/>
      <c r="J84" s="66"/>
      <c r="K84" s="66"/>
    </row>
    <row r="85" spans="1:11" ht="12">
      <c r="A85" s="160">
        <v>1</v>
      </c>
      <c r="C85" s="144" t="s">
        <v>165</v>
      </c>
      <c r="E85" s="160">
        <v>1</v>
      </c>
      <c r="G85" s="66"/>
      <c r="H85" s="66" t="s">
        <v>166</v>
      </c>
      <c r="I85" s="67"/>
      <c r="J85" s="66"/>
      <c r="K85" s="66"/>
    </row>
    <row r="86" spans="1:11" ht="12">
      <c r="A86" s="160">
        <v>2</v>
      </c>
      <c r="C86" s="143" t="s">
        <v>167</v>
      </c>
      <c r="E86" s="160">
        <v>2</v>
      </c>
      <c r="F86" s="143"/>
      <c r="G86" s="70"/>
      <c r="H86" s="70">
        <v>17453</v>
      </c>
      <c r="I86" s="70"/>
      <c r="J86" s="70"/>
      <c r="K86" s="70">
        <v>17500</v>
      </c>
    </row>
    <row r="87" spans="1:11" ht="12">
      <c r="A87" s="160">
        <v>3</v>
      </c>
      <c r="C87" s="143" t="s">
        <v>168</v>
      </c>
      <c r="E87" s="160">
        <v>3</v>
      </c>
      <c r="F87" s="143"/>
      <c r="G87" s="70"/>
      <c r="H87" s="70">
        <v>76997</v>
      </c>
      <c r="I87" s="70"/>
      <c r="J87" s="70"/>
      <c r="K87" s="70">
        <v>400000</v>
      </c>
    </row>
    <row r="88" spans="1:11" ht="12">
      <c r="A88" s="160">
        <v>4</v>
      </c>
      <c r="C88" s="143" t="s">
        <v>169</v>
      </c>
      <c r="E88" s="160">
        <v>4</v>
      </c>
      <c r="F88" s="143"/>
      <c r="G88" s="70"/>
      <c r="H88" s="70"/>
      <c r="I88" s="70"/>
      <c r="J88" s="70"/>
      <c r="K88" s="70"/>
    </row>
    <row r="89" spans="1:11" ht="12">
      <c r="A89" s="160">
        <v>5</v>
      </c>
      <c r="C89" s="143" t="s">
        <v>170</v>
      </c>
      <c r="E89" s="160">
        <v>5</v>
      </c>
      <c r="F89" s="143"/>
      <c r="G89" s="70"/>
      <c r="H89" s="70"/>
      <c r="I89" s="70"/>
      <c r="J89" s="70"/>
      <c r="K89" s="70"/>
    </row>
    <row r="90" spans="1:11" ht="12">
      <c r="A90" s="160">
        <v>6</v>
      </c>
      <c r="C90" s="143" t="s">
        <v>171</v>
      </c>
      <c r="E90" s="160">
        <v>6</v>
      </c>
      <c r="F90" s="143"/>
      <c r="G90" s="70"/>
      <c r="H90" s="70" t="s">
        <v>0</v>
      </c>
      <c r="I90" s="70"/>
      <c r="J90" s="70"/>
      <c r="K90" s="70"/>
    </row>
    <row r="91" spans="1:11" ht="12">
      <c r="A91" s="160">
        <v>7</v>
      </c>
      <c r="C91" s="143" t="s">
        <v>172</v>
      </c>
      <c r="E91" s="160">
        <v>7</v>
      </c>
      <c r="F91" s="143"/>
      <c r="G91" s="70"/>
      <c r="H91" s="70"/>
      <c r="I91" s="70"/>
      <c r="J91" s="70"/>
      <c r="K91" s="70"/>
    </row>
    <row r="92" spans="1:11" ht="12">
      <c r="A92" s="160">
        <v>8</v>
      </c>
      <c r="C92" s="143" t="s">
        <v>173</v>
      </c>
      <c r="E92" s="160">
        <v>8</v>
      </c>
      <c r="F92" s="158"/>
      <c r="G92" s="157"/>
      <c r="H92" s="156"/>
      <c r="I92" s="158"/>
      <c r="J92" s="157"/>
      <c r="K92" s="156"/>
    </row>
    <row r="93" spans="1:11" ht="12">
      <c r="A93" s="160">
        <v>9</v>
      </c>
      <c r="C93" s="143"/>
      <c r="E93" s="160">
        <v>9</v>
      </c>
      <c r="F93" s="158"/>
      <c r="G93" s="157"/>
      <c r="H93" s="156"/>
      <c r="I93" s="158"/>
      <c r="J93" s="157"/>
      <c r="K93" s="156"/>
    </row>
    <row r="94" spans="1:11" ht="12">
      <c r="A94" s="160">
        <v>10</v>
      </c>
      <c r="C94" s="143"/>
      <c r="E94" s="160">
        <v>10</v>
      </c>
      <c r="F94" s="158"/>
      <c r="G94" s="157"/>
      <c r="H94" s="156"/>
      <c r="I94" s="158"/>
      <c r="J94" s="157"/>
      <c r="K94" s="156"/>
    </row>
    <row r="95" spans="1:11" ht="12">
      <c r="A95" s="160">
        <v>11</v>
      </c>
      <c r="C95" s="143"/>
      <c r="E95" s="160">
        <v>11</v>
      </c>
      <c r="F95" s="158"/>
      <c r="G95" s="157"/>
      <c r="H95" s="156"/>
      <c r="I95" s="158"/>
      <c r="J95" s="157"/>
      <c r="K95" s="156"/>
    </row>
    <row r="96" spans="1:11" ht="12">
      <c r="A96" s="160">
        <v>12</v>
      </c>
      <c r="C96" s="143"/>
      <c r="E96" s="160">
        <v>12</v>
      </c>
      <c r="F96" s="158"/>
      <c r="G96" s="157"/>
      <c r="H96" s="156"/>
      <c r="I96" s="158"/>
      <c r="J96" s="157"/>
      <c r="K96" s="156"/>
    </row>
    <row r="97" spans="1:11" ht="12">
      <c r="A97" s="160">
        <v>13</v>
      </c>
      <c r="C97" s="143"/>
      <c r="E97" s="160">
        <v>13</v>
      </c>
      <c r="F97" s="158"/>
      <c r="G97" s="157"/>
      <c r="H97" s="156"/>
      <c r="I97" s="158"/>
      <c r="J97" s="157"/>
      <c r="K97" s="156"/>
    </row>
    <row r="98" spans="1:11" ht="12">
      <c r="A98" s="160">
        <v>14</v>
      </c>
      <c r="C98" s="143"/>
      <c r="E98" s="160">
        <v>14</v>
      </c>
      <c r="F98" s="158"/>
      <c r="G98" s="157"/>
      <c r="H98" s="156"/>
      <c r="I98" s="158"/>
      <c r="J98" s="157"/>
      <c r="K98" s="156"/>
    </row>
    <row r="99" spans="1:11" ht="12">
      <c r="A99" s="160">
        <v>15</v>
      </c>
      <c r="E99" s="160">
        <v>15</v>
      </c>
      <c r="F99" s="143"/>
      <c r="G99" s="70"/>
      <c r="H99" s="70"/>
      <c r="I99" s="70"/>
      <c r="J99" s="70"/>
      <c r="K99" s="70"/>
    </row>
    <row r="100" spans="1:11" ht="12">
      <c r="A100" s="160"/>
      <c r="C100" s="143"/>
      <c r="E100" s="160"/>
      <c r="F100" s="143"/>
      <c r="G100" s="70"/>
      <c r="H100" s="70"/>
      <c r="I100" s="70"/>
      <c r="J100" s="70"/>
      <c r="K100" s="70"/>
    </row>
    <row r="101" spans="1:11" ht="12">
      <c r="A101" s="160">
        <v>16</v>
      </c>
      <c r="C101" s="143" t="s">
        <v>174</v>
      </c>
      <c r="E101" s="160">
        <v>16</v>
      </c>
      <c r="F101" s="143"/>
      <c r="G101" s="70"/>
      <c r="H101" s="70"/>
      <c r="I101" s="70"/>
      <c r="J101" s="70"/>
      <c r="K101" s="70"/>
    </row>
    <row r="102" spans="1:11" ht="12">
      <c r="A102" s="160">
        <v>17</v>
      </c>
      <c r="C102" s="143" t="s">
        <v>175</v>
      </c>
      <c r="E102" s="160">
        <v>17</v>
      </c>
      <c r="F102" s="143"/>
      <c r="G102" s="70"/>
      <c r="H102" s="70">
        <v>7885689</v>
      </c>
      <c r="I102" s="70"/>
      <c r="J102" s="70"/>
      <c r="K102" s="70">
        <v>8000000</v>
      </c>
    </row>
    <row r="103" spans="1:11" ht="12">
      <c r="A103" s="160">
        <v>18</v>
      </c>
      <c r="C103" s="143" t="s">
        <v>176</v>
      </c>
      <c r="E103" s="160">
        <v>18</v>
      </c>
      <c r="F103" s="143"/>
      <c r="G103" s="70"/>
      <c r="H103" s="70"/>
      <c r="I103" s="70"/>
      <c r="J103" s="70"/>
      <c r="K103" s="70"/>
    </row>
    <row r="104" spans="1:11" ht="12">
      <c r="A104" s="160">
        <v>19</v>
      </c>
      <c r="C104" s="143" t="s">
        <v>0</v>
      </c>
      <c r="E104" s="160">
        <v>19</v>
      </c>
      <c r="F104" s="143"/>
      <c r="G104" s="70"/>
      <c r="H104" s="70"/>
      <c r="I104" s="70"/>
      <c r="J104" s="70"/>
      <c r="K104" s="70"/>
    </row>
    <row r="105" spans="1:11" ht="12">
      <c r="A105" s="142">
        <v>20</v>
      </c>
      <c r="C105" s="143"/>
      <c r="E105" s="142">
        <v>20</v>
      </c>
      <c r="F105" s="158"/>
      <c r="G105" s="157"/>
      <c r="H105" s="156"/>
      <c r="I105" s="158"/>
      <c r="J105" s="157"/>
      <c r="K105" s="156"/>
    </row>
    <row r="106" spans="1:11" ht="12">
      <c r="A106" s="142">
        <v>21</v>
      </c>
      <c r="C106" s="143"/>
      <c r="E106" s="142">
        <v>21</v>
      </c>
      <c r="F106" s="158"/>
      <c r="G106" s="157"/>
      <c r="H106" s="156"/>
      <c r="I106" s="158"/>
      <c r="J106" s="157"/>
      <c r="K106" s="156"/>
    </row>
    <row r="107" spans="1:11" ht="12">
      <c r="A107" s="142">
        <v>22</v>
      </c>
      <c r="C107" s="143"/>
      <c r="E107" s="142">
        <v>22</v>
      </c>
      <c r="F107" s="158"/>
      <c r="G107" s="157"/>
      <c r="H107" s="156"/>
      <c r="I107" s="158"/>
      <c r="J107" s="157"/>
      <c r="K107" s="156"/>
    </row>
    <row r="108" spans="1:11" ht="12">
      <c r="A108" s="142">
        <v>23</v>
      </c>
      <c r="C108" s="143"/>
      <c r="E108" s="142">
        <v>23</v>
      </c>
      <c r="F108" s="158"/>
      <c r="G108" s="157"/>
      <c r="H108" s="156"/>
      <c r="I108" s="158"/>
      <c r="J108" s="157"/>
      <c r="K108" s="156"/>
    </row>
    <row r="109" spans="1:11" ht="12">
      <c r="A109" s="142">
        <v>24</v>
      </c>
      <c r="C109" s="143"/>
      <c r="E109" s="142">
        <v>24</v>
      </c>
      <c r="F109" s="158"/>
      <c r="G109" s="157"/>
      <c r="H109" s="156"/>
      <c r="I109" s="158"/>
      <c r="J109" s="157"/>
      <c r="K109" s="156"/>
    </row>
    <row r="110" spans="1:11" ht="12">
      <c r="A110" s="160"/>
      <c r="C110" s="143"/>
      <c r="E110" s="160"/>
      <c r="F110" s="158" t="s">
        <v>1</v>
      </c>
      <c r="G110" s="157" t="s">
        <v>1</v>
      </c>
      <c r="H110" s="156"/>
      <c r="I110" s="158"/>
      <c r="J110" s="157"/>
      <c r="K110" s="156"/>
    </row>
    <row r="111" spans="1:11" ht="12">
      <c r="A111" s="160">
        <v>25</v>
      </c>
      <c r="C111" s="144" t="s">
        <v>177</v>
      </c>
      <c r="E111" s="160">
        <v>25</v>
      </c>
      <c r="G111" s="66"/>
      <c r="H111" s="67">
        <f>SUM(H85:H109)</f>
        <v>7980139</v>
      </c>
      <c r="I111" s="67"/>
      <c r="J111" s="66"/>
      <c r="K111" s="67">
        <f>SUM(K85:K109)</f>
        <v>8417500</v>
      </c>
    </row>
    <row r="112" spans="1:11" ht="12">
      <c r="A112" s="160"/>
      <c r="C112" s="144"/>
      <c r="E112" s="160"/>
      <c r="F112" s="158" t="s">
        <v>1</v>
      </c>
      <c r="G112" s="157" t="s">
        <v>1</v>
      </c>
      <c r="H112" s="156"/>
      <c r="I112" s="158"/>
      <c r="J112" s="157"/>
      <c r="K112" s="156"/>
    </row>
    <row r="113" spans="1:11" ht="12">
      <c r="A113" s="160">
        <v>26</v>
      </c>
      <c r="C113" s="144" t="s">
        <v>178</v>
      </c>
      <c r="E113" s="160">
        <v>26</v>
      </c>
      <c r="G113" s="66"/>
      <c r="H113" s="66"/>
      <c r="I113" s="67"/>
      <c r="J113" s="66"/>
      <c r="K113" s="66"/>
    </row>
    <row r="114" spans="1:11" ht="12">
      <c r="A114" s="160">
        <v>27</v>
      </c>
      <c r="E114" s="160">
        <v>27</v>
      </c>
      <c r="G114" s="66"/>
      <c r="H114" s="66"/>
      <c r="I114" s="67"/>
      <c r="J114" s="66"/>
      <c r="K114" s="66"/>
    </row>
    <row r="115" spans="1:11" ht="12">
      <c r="A115" s="160">
        <v>28</v>
      </c>
      <c r="E115" s="160">
        <v>28</v>
      </c>
      <c r="G115" s="67"/>
      <c r="H115" s="67"/>
      <c r="I115" s="67"/>
      <c r="J115" s="67"/>
      <c r="K115" s="67"/>
    </row>
    <row r="116" spans="1:11" ht="12">
      <c r="A116" s="160">
        <v>29</v>
      </c>
      <c r="C116" s="142" t="s">
        <v>0</v>
      </c>
      <c r="E116" s="160">
        <v>29</v>
      </c>
      <c r="G116" s="67"/>
      <c r="H116" s="67"/>
      <c r="I116" s="67"/>
      <c r="J116" s="67"/>
      <c r="K116" s="67"/>
    </row>
    <row r="117" spans="1:11" ht="12">
      <c r="A117" s="160"/>
      <c r="C117" s="164"/>
      <c r="E117" s="160"/>
      <c r="F117" s="158" t="s">
        <v>1</v>
      </c>
      <c r="G117" s="157" t="s">
        <v>1</v>
      </c>
      <c r="H117" s="156"/>
      <c r="I117" s="158"/>
      <c r="J117" s="157"/>
      <c r="K117" s="156"/>
    </row>
    <row r="118" spans="1:11" ht="12">
      <c r="A118" s="160">
        <v>30</v>
      </c>
      <c r="C118" s="164" t="s">
        <v>179</v>
      </c>
      <c r="E118" s="160">
        <v>30</v>
      </c>
      <c r="G118" s="66"/>
      <c r="H118" s="67">
        <f>SUM(H111:H116)</f>
        <v>7980139</v>
      </c>
      <c r="I118" s="67"/>
      <c r="J118" s="66"/>
      <c r="K118" s="67">
        <f>SUM(K111:K116)</f>
        <v>8417500</v>
      </c>
    </row>
    <row r="119" spans="1:11" ht="12">
      <c r="A119" s="166"/>
      <c r="C119" s="144"/>
      <c r="E119" s="153"/>
      <c r="F119" s="158" t="s">
        <v>1</v>
      </c>
      <c r="G119" s="157" t="s">
        <v>1</v>
      </c>
      <c r="H119" s="156" t="s">
        <v>1</v>
      </c>
      <c r="I119" s="158" t="s">
        <v>1</v>
      </c>
      <c r="J119" s="157" t="s">
        <v>1</v>
      </c>
      <c r="K119" s="156" t="s">
        <v>1</v>
      </c>
    </row>
    <row r="120" spans="3:11" ht="12">
      <c r="C120" s="142" t="s">
        <v>160</v>
      </c>
      <c r="F120" s="158"/>
      <c r="G120" s="157"/>
      <c r="H120" s="151"/>
      <c r="I120" s="158"/>
      <c r="J120" s="157"/>
      <c r="K120" s="151"/>
    </row>
    <row r="121" spans="3:11" ht="12">
      <c r="C121" s="142" t="s">
        <v>161</v>
      </c>
      <c r="F121" s="158"/>
      <c r="G121" s="157"/>
      <c r="H121" s="151"/>
      <c r="I121" s="158"/>
      <c r="J121" s="157"/>
      <c r="K121" s="151"/>
    </row>
    <row r="122" spans="3:11" ht="12">
      <c r="C122" s="142" t="s">
        <v>180</v>
      </c>
      <c r="F122" s="158"/>
      <c r="G122" s="157"/>
      <c r="H122" s="151"/>
      <c r="I122" s="158"/>
      <c r="J122" s="157"/>
      <c r="K122" s="151"/>
    </row>
    <row r="123" spans="3:11" ht="12">
      <c r="C123" s="142" t="s">
        <v>181</v>
      </c>
      <c r="F123" s="158"/>
      <c r="G123" s="157"/>
      <c r="H123" s="151"/>
      <c r="I123" s="158"/>
      <c r="J123" s="157"/>
      <c r="K123" s="151"/>
    </row>
    <row r="124" spans="3:11" ht="12">
      <c r="C124" s="142" t="s">
        <v>182</v>
      </c>
      <c r="F124" s="158"/>
      <c r="G124" s="157"/>
      <c r="H124" s="151"/>
      <c r="I124" s="158"/>
      <c r="J124" s="157"/>
      <c r="K124" s="151"/>
    </row>
    <row r="125" spans="3:11" ht="12">
      <c r="C125" s="142" t="s">
        <v>183</v>
      </c>
      <c r="F125" s="158"/>
      <c r="G125" s="157"/>
      <c r="H125" s="151"/>
      <c r="I125" s="158"/>
      <c r="J125" s="157"/>
      <c r="K125" s="151"/>
    </row>
    <row r="126" spans="6:11" ht="12">
      <c r="F126" s="158"/>
      <c r="G126" s="157"/>
      <c r="H126" s="151"/>
      <c r="I126" s="158"/>
      <c r="J126" s="157"/>
      <c r="K126" s="151"/>
    </row>
    <row r="127" spans="1:11" ht="12">
      <c r="A127" s="144"/>
      <c r="H127" s="151"/>
      <c r="K127" s="151"/>
    </row>
    <row r="128" spans="1:11" ht="12">
      <c r="A128" s="174" t="str">
        <f>$A$34</f>
        <v>Institution No.:  </v>
      </c>
      <c r="B128" s="177"/>
      <c r="C128" s="177"/>
      <c r="D128" s="177"/>
      <c r="E128" s="179"/>
      <c r="F128" s="177"/>
      <c r="G128" s="176"/>
      <c r="H128" s="178"/>
      <c r="I128" s="177"/>
      <c r="J128" s="176"/>
      <c r="K128" s="175" t="s">
        <v>244</v>
      </c>
    </row>
    <row r="129" spans="1:11" ht="12">
      <c r="A129" s="204" t="s">
        <v>245</v>
      </c>
      <c r="B129" s="204"/>
      <c r="C129" s="204"/>
      <c r="D129" s="204"/>
      <c r="E129" s="204"/>
      <c r="F129" s="204"/>
      <c r="G129" s="204"/>
      <c r="H129" s="204"/>
      <c r="I129" s="204"/>
      <c r="J129" s="204"/>
      <c r="K129" s="204"/>
    </row>
    <row r="130" spans="1:11" ht="12">
      <c r="A130" s="174"/>
      <c r="H130" s="173"/>
      <c r="J130" s="152"/>
      <c r="K130" s="172" t="str">
        <f>$K$3</f>
        <v>Date: 10/3/2011</v>
      </c>
    </row>
    <row r="131" spans="1:11" ht="12">
      <c r="A131" s="167" t="s">
        <v>1</v>
      </c>
      <c r="B131" s="167" t="s">
        <v>1</v>
      </c>
      <c r="C131" s="167" t="s">
        <v>1</v>
      </c>
      <c r="D131" s="167" t="s">
        <v>1</v>
      </c>
      <c r="E131" s="167" t="s">
        <v>1</v>
      </c>
      <c r="F131" s="167" t="s">
        <v>1</v>
      </c>
      <c r="G131" s="157" t="s">
        <v>1</v>
      </c>
      <c r="H131" s="156" t="s">
        <v>1</v>
      </c>
      <c r="I131" s="167" t="s">
        <v>1</v>
      </c>
      <c r="J131" s="157" t="s">
        <v>1</v>
      </c>
      <c r="K131" s="156" t="s">
        <v>1</v>
      </c>
    </row>
    <row r="132" spans="1:11" ht="12">
      <c r="A132" s="170" t="s">
        <v>2</v>
      </c>
      <c r="E132" s="170" t="s">
        <v>2</v>
      </c>
      <c r="F132" s="154"/>
      <c r="G132" s="169"/>
      <c r="H132" s="168" t="s">
        <v>51</v>
      </c>
      <c r="I132" s="154"/>
      <c r="J132" s="169"/>
      <c r="K132" s="168" t="s">
        <v>52</v>
      </c>
    </row>
    <row r="133" spans="1:11" ht="12">
      <c r="A133" s="170" t="s">
        <v>4</v>
      </c>
      <c r="C133" s="171" t="s">
        <v>18</v>
      </c>
      <c r="E133" s="170" t="s">
        <v>4</v>
      </c>
      <c r="F133" s="154"/>
      <c r="G133" s="169"/>
      <c r="H133" s="168" t="s">
        <v>7</v>
      </c>
      <c r="I133" s="154"/>
      <c r="J133" s="169"/>
      <c r="K133" s="168" t="s">
        <v>8</v>
      </c>
    </row>
    <row r="134" spans="1:11" ht="12">
      <c r="A134" s="167" t="s">
        <v>1</v>
      </c>
      <c r="B134" s="167" t="s">
        <v>1</v>
      </c>
      <c r="C134" s="167" t="s">
        <v>1</v>
      </c>
      <c r="D134" s="167" t="s">
        <v>1</v>
      </c>
      <c r="E134" s="167" t="s">
        <v>1</v>
      </c>
      <c r="F134" s="167" t="s">
        <v>1</v>
      </c>
      <c r="G134" s="157" t="s">
        <v>1</v>
      </c>
      <c r="H134" s="156" t="s">
        <v>1</v>
      </c>
      <c r="I134" s="167" t="s">
        <v>1</v>
      </c>
      <c r="J134" s="157" t="s">
        <v>1</v>
      </c>
      <c r="K134" s="156" t="s">
        <v>1</v>
      </c>
    </row>
    <row r="135" spans="1:11" ht="12">
      <c r="A135" s="160">
        <v>1</v>
      </c>
      <c r="C135" s="142" t="s">
        <v>246</v>
      </c>
      <c r="E135" s="160">
        <v>1</v>
      </c>
      <c r="F135" s="143"/>
      <c r="G135" s="96"/>
      <c r="H135" s="96"/>
      <c r="I135" s="96"/>
      <c r="J135" s="96"/>
      <c r="K135" s="96"/>
    </row>
    <row r="136" spans="1:11" ht="12">
      <c r="A136" s="160">
        <v>2</v>
      </c>
      <c r="E136" s="160">
        <v>2</v>
      </c>
      <c r="F136" s="143"/>
      <c r="G136" s="96"/>
      <c r="H136" s="96"/>
      <c r="I136" s="96"/>
      <c r="J136" s="96"/>
      <c r="K136" s="96"/>
    </row>
    <row r="137" spans="1:11" ht="12">
      <c r="A137" s="160">
        <v>3</v>
      </c>
      <c r="C137" s="143"/>
      <c r="E137" s="160">
        <v>3</v>
      </c>
      <c r="F137" s="143"/>
      <c r="G137" s="96"/>
      <c r="H137" s="96"/>
      <c r="I137" s="96"/>
      <c r="J137" s="96"/>
      <c r="K137" s="96"/>
    </row>
    <row r="138" spans="1:11" ht="12">
      <c r="A138" s="160">
        <v>4</v>
      </c>
      <c r="C138" s="143"/>
      <c r="E138" s="160">
        <v>4</v>
      </c>
      <c r="F138" s="143"/>
      <c r="G138" s="96"/>
      <c r="H138" s="96"/>
      <c r="I138" s="96"/>
      <c r="J138" s="96"/>
      <c r="K138" s="96"/>
    </row>
    <row r="139" spans="1:11" ht="12">
      <c r="A139" s="160">
        <v>5</v>
      </c>
      <c r="C139" s="144"/>
      <c r="E139" s="160">
        <v>5</v>
      </c>
      <c r="F139" s="143"/>
      <c r="G139" s="96"/>
      <c r="H139" s="96"/>
      <c r="I139" s="96"/>
      <c r="J139" s="96"/>
      <c r="K139" s="96"/>
    </row>
    <row r="140" spans="1:11" ht="12">
      <c r="A140" s="160">
        <v>6</v>
      </c>
      <c r="C140" s="143"/>
      <c r="E140" s="160">
        <v>6</v>
      </c>
      <c r="F140" s="143"/>
      <c r="G140" s="96"/>
      <c r="H140" s="96"/>
      <c r="I140" s="96"/>
      <c r="J140" s="96"/>
      <c r="K140" s="96"/>
    </row>
    <row r="141" spans="1:11" ht="12">
      <c r="A141" s="160">
        <v>7</v>
      </c>
      <c r="C141" s="143"/>
      <c r="E141" s="160">
        <v>7</v>
      </c>
      <c r="F141" s="143"/>
      <c r="G141" s="96"/>
      <c r="H141" s="96"/>
      <c r="I141" s="96"/>
      <c r="J141" s="96"/>
      <c r="K141" s="96"/>
    </row>
    <row r="142" spans="1:11" ht="12">
      <c r="A142" s="160">
        <v>8</v>
      </c>
      <c r="E142" s="160">
        <v>8</v>
      </c>
      <c r="F142" s="143"/>
      <c r="G142" s="96"/>
      <c r="H142" s="96"/>
      <c r="I142" s="96"/>
      <c r="J142" s="96"/>
      <c r="K142" s="96"/>
    </row>
    <row r="143" spans="1:11" ht="12">
      <c r="A143" s="160">
        <v>9</v>
      </c>
      <c r="E143" s="160">
        <v>9</v>
      </c>
      <c r="F143" s="143"/>
      <c r="G143" s="96"/>
      <c r="H143" s="96"/>
      <c r="I143" s="96"/>
      <c r="J143" s="96"/>
      <c r="K143" s="96"/>
    </row>
    <row r="144" spans="1:11" ht="12">
      <c r="A144" s="166"/>
      <c r="E144" s="166"/>
      <c r="F144" s="158" t="s">
        <v>1</v>
      </c>
      <c r="G144" s="165" t="s">
        <v>1</v>
      </c>
      <c r="H144" s="165"/>
      <c r="I144" s="165"/>
      <c r="J144" s="165"/>
      <c r="K144" s="165"/>
    </row>
    <row r="145" spans="1:11" ht="12">
      <c r="A145" s="160">
        <v>10</v>
      </c>
      <c r="C145" s="142" t="s">
        <v>247</v>
      </c>
      <c r="E145" s="160">
        <v>10</v>
      </c>
      <c r="G145" s="56"/>
      <c r="H145" s="96">
        <f>SUM(H135:H143)</f>
        <v>0</v>
      </c>
      <c r="I145" s="53"/>
      <c r="J145" s="56"/>
      <c r="K145" s="96">
        <f>SUM(K135:K143)</f>
        <v>0</v>
      </c>
    </row>
    <row r="146" spans="1:11" ht="12">
      <c r="A146" s="160"/>
      <c r="E146" s="160"/>
      <c r="F146" s="158" t="s">
        <v>1</v>
      </c>
      <c r="G146" s="165" t="s">
        <v>1</v>
      </c>
      <c r="H146" s="165"/>
      <c r="I146" s="165"/>
      <c r="J146" s="165"/>
      <c r="K146" s="165"/>
    </row>
    <row r="147" spans="1:11" ht="12">
      <c r="A147" s="160">
        <v>11</v>
      </c>
      <c r="C147" s="143"/>
      <c r="E147" s="160">
        <v>11</v>
      </c>
      <c r="F147" s="143"/>
      <c r="G147" s="96"/>
      <c r="H147" s="96"/>
      <c r="I147" s="96"/>
      <c r="J147" s="96"/>
      <c r="K147" s="96"/>
    </row>
    <row r="148" spans="1:11" ht="12">
      <c r="A148" s="160">
        <v>12</v>
      </c>
      <c r="C148" s="144" t="s">
        <v>248</v>
      </c>
      <c r="E148" s="160">
        <v>12</v>
      </c>
      <c r="F148" s="143"/>
      <c r="G148" s="96"/>
      <c r="H148" s="96">
        <v>7966468</v>
      </c>
      <c r="I148" s="96"/>
      <c r="J148" s="96"/>
      <c r="K148" s="96">
        <v>8403500</v>
      </c>
    </row>
    <row r="149" spans="1:11" ht="12">
      <c r="A149" s="160">
        <v>13</v>
      </c>
      <c r="C149" s="143" t="s">
        <v>249</v>
      </c>
      <c r="E149" s="160">
        <v>13</v>
      </c>
      <c r="F149" s="143"/>
      <c r="G149" s="96"/>
      <c r="H149" s="96"/>
      <c r="I149" s="96"/>
      <c r="J149" s="96"/>
      <c r="K149" s="96"/>
    </row>
    <row r="150" spans="1:11" ht="12">
      <c r="A150" s="160">
        <v>14</v>
      </c>
      <c r="C150" s="142" t="s">
        <v>274</v>
      </c>
      <c r="E150" s="160">
        <v>14</v>
      </c>
      <c r="F150" s="143"/>
      <c r="G150" s="96"/>
      <c r="H150" s="96">
        <v>13671</v>
      </c>
      <c r="I150" s="96"/>
      <c r="J150" s="96"/>
      <c r="K150" s="96">
        <v>14000</v>
      </c>
    </row>
    <row r="151" spans="1:11" ht="12">
      <c r="A151" s="160">
        <v>15</v>
      </c>
      <c r="E151" s="160">
        <v>15</v>
      </c>
      <c r="F151" s="143"/>
      <c r="G151" s="96"/>
      <c r="H151" s="96"/>
      <c r="I151" s="96"/>
      <c r="J151" s="96"/>
      <c r="K151" s="96"/>
    </row>
    <row r="152" spans="1:11" ht="12">
      <c r="A152" s="160">
        <v>16</v>
      </c>
      <c r="E152" s="160">
        <v>16</v>
      </c>
      <c r="F152" s="143"/>
      <c r="G152" s="96"/>
      <c r="H152" s="96"/>
      <c r="I152" s="96"/>
      <c r="J152" s="96"/>
      <c r="K152" s="96"/>
    </row>
    <row r="153" spans="1:11" ht="12">
      <c r="A153" s="160">
        <v>17</v>
      </c>
      <c r="C153" s="164"/>
      <c r="D153" s="162"/>
      <c r="E153" s="160">
        <v>17</v>
      </c>
      <c r="F153" s="143"/>
      <c r="G153" s="96"/>
      <c r="H153" s="96"/>
      <c r="I153" s="96"/>
      <c r="J153" s="96"/>
      <c r="K153" s="96"/>
    </row>
    <row r="154" spans="1:11" ht="12">
      <c r="A154" s="160">
        <v>18</v>
      </c>
      <c r="C154" s="162"/>
      <c r="D154" s="162"/>
      <c r="E154" s="160">
        <v>18</v>
      </c>
      <c r="F154" s="143"/>
      <c r="G154" s="96"/>
      <c r="H154" s="96"/>
      <c r="I154" s="96"/>
      <c r="J154" s="96"/>
      <c r="K154" s="96"/>
    </row>
    <row r="155" spans="1:11" ht="12">
      <c r="A155" s="160"/>
      <c r="C155" s="163"/>
      <c r="D155" s="162"/>
      <c r="E155" s="160"/>
      <c r="F155" s="158" t="s">
        <v>1</v>
      </c>
      <c r="G155" s="157" t="s">
        <v>1</v>
      </c>
      <c r="H155" s="156"/>
      <c r="I155" s="158"/>
      <c r="J155" s="157"/>
      <c r="K155" s="156"/>
    </row>
    <row r="156" spans="1:11" ht="12">
      <c r="A156" s="160">
        <v>19</v>
      </c>
      <c r="C156" s="142" t="s">
        <v>250</v>
      </c>
      <c r="D156" s="162"/>
      <c r="E156" s="160">
        <v>19</v>
      </c>
      <c r="G156" s="53"/>
      <c r="H156" s="53">
        <f>SUM(H147:H154)</f>
        <v>7980139</v>
      </c>
      <c r="I156" s="96"/>
      <c r="J156" s="96"/>
      <c r="K156" s="53">
        <f>SUM(K147:K154)</f>
        <v>8417500</v>
      </c>
    </row>
    <row r="157" spans="1:11" ht="12">
      <c r="A157" s="160"/>
      <c r="C157" s="163"/>
      <c r="D157" s="162"/>
      <c r="E157" s="160"/>
      <c r="F157" s="158" t="s">
        <v>1</v>
      </c>
      <c r="G157" s="157" t="s">
        <v>1</v>
      </c>
      <c r="H157" s="156"/>
      <c r="I157" s="158"/>
      <c r="J157" s="157"/>
      <c r="K157" s="156"/>
    </row>
    <row r="158" spans="1:8" ht="12">
      <c r="A158" s="160"/>
      <c r="C158" s="162"/>
      <c r="D158" s="162"/>
      <c r="E158" s="160"/>
      <c r="H158" s="161"/>
    </row>
    <row r="159" spans="1:11" ht="12">
      <c r="A159" s="160">
        <v>20</v>
      </c>
      <c r="C159" s="144" t="s">
        <v>251</v>
      </c>
      <c r="E159" s="160">
        <v>20</v>
      </c>
      <c r="G159" s="56"/>
      <c r="H159" s="53">
        <f>SUM(H145,H156)</f>
        <v>7980139</v>
      </c>
      <c r="I159" s="53"/>
      <c r="J159" s="56"/>
      <c r="K159" s="53">
        <f>SUM(K145,K156)</f>
        <v>8417500</v>
      </c>
    </row>
    <row r="160" spans="3:11" ht="12">
      <c r="C160" s="159" t="s">
        <v>252</v>
      </c>
      <c r="E160" s="153"/>
      <c r="F160" s="158" t="s">
        <v>1</v>
      </c>
      <c r="G160" s="157" t="s">
        <v>1</v>
      </c>
      <c r="H160" s="156"/>
      <c r="I160" s="158"/>
      <c r="J160" s="157"/>
      <c r="K160" s="156"/>
    </row>
    <row r="161" ht="12">
      <c r="C161" s="144" t="s">
        <v>0</v>
      </c>
    </row>
    <row r="162" spans="4:11" ht="12">
      <c r="D162" s="144"/>
      <c r="G162" s="152"/>
      <c r="H162" s="151"/>
      <c r="I162" s="155"/>
      <c r="J162" s="152"/>
      <c r="K162" s="151"/>
    </row>
    <row r="163" spans="4:11" ht="12">
      <c r="D163" s="144"/>
      <c r="G163" s="152"/>
      <c r="H163" s="151"/>
      <c r="I163" s="155"/>
      <c r="J163" s="152"/>
      <c r="K163" s="151"/>
    </row>
    <row r="164" spans="4:11" ht="12">
      <c r="D164" s="144"/>
      <c r="G164" s="152"/>
      <c r="H164" s="151"/>
      <c r="I164" s="155"/>
      <c r="J164" s="152"/>
      <c r="K164" s="151"/>
    </row>
    <row r="165" spans="4:11" ht="12">
      <c r="D165" s="144"/>
      <c r="G165" s="152"/>
      <c r="H165" s="151"/>
      <c r="I165" s="155"/>
      <c r="J165" s="152"/>
      <c r="K165" s="151"/>
    </row>
    <row r="166" spans="4:11" ht="12">
      <c r="D166" s="144"/>
      <c r="G166" s="152"/>
      <c r="H166" s="151"/>
      <c r="I166" s="155"/>
      <c r="J166" s="152"/>
      <c r="K166" s="151"/>
    </row>
    <row r="167" spans="4:11" ht="12">
      <c r="D167" s="144"/>
      <c r="G167" s="152"/>
      <c r="H167" s="151"/>
      <c r="I167" s="155"/>
      <c r="J167" s="152"/>
      <c r="K167" s="151"/>
    </row>
    <row r="168" spans="4:11" ht="12">
      <c r="D168" s="144"/>
      <c r="G168" s="152"/>
      <c r="H168" s="151"/>
      <c r="I168" s="155"/>
      <c r="J168" s="152"/>
      <c r="K168" s="151"/>
    </row>
    <row r="169" spans="4:11" ht="12">
      <c r="D169" s="144"/>
      <c r="G169" s="152"/>
      <c r="H169" s="151"/>
      <c r="I169" s="155"/>
      <c r="J169" s="152"/>
      <c r="K169" s="151"/>
    </row>
    <row r="170" spans="4:11" ht="12">
      <c r="D170" s="144"/>
      <c r="G170" s="152"/>
      <c r="H170" s="151"/>
      <c r="I170" s="155"/>
      <c r="J170" s="152"/>
      <c r="K170" s="151"/>
    </row>
    <row r="171" spans="4:11" ht="12">
      <c r="D171" s="144"/>
      <c r="G171" s="152"/>
      <c r="H171" s="151"/>
      <c r="I171" s="155"/>
      <c r="J171" s="152"/>
      <c r="K171" s="151"/>
    </row>
    <row r="172" spans="4:11" ht="12">
      <c r="D172" s="144"/>
      <c r="G172" s="152"/>
      <c r="H172" s="151"/>
      <c r="I172" s="155"/>
      <c r="J172" s="152"/>
      <c r="K172" s="151"/>
    </row>
    <row r="173" spans="4:11" ht="12">
      <c r="D173" s="144"/>
      <c r="G173" s="152"/>
      <c r="H173" s="151"/>
      <c r="I173" s="155"/>
      <c r="J173" s="152"/>
      <c r="K173" s="151"/>
    </row>
    <row r="174" spans="4:11" ht="12">
      <c r="D174" s="144"/>
      <c r="G174" s="152"/>
      <c r="H174" s="151"/>
      <c r="I174" s="155"/>
      <c r="J174" s="152"/>
      <c r="K174" s="151"/>
    </row>
    <row r="175" spans="4:11" ht="12">
      <c r="D175" s="144"/>
      <c r="G175" s="152"/>
      <c r="H175" s="151"/>
      <c r="I175" s="155"/>
      <c r="J175" s="152"/>
      <c r="K175" s="151"/>
    </row>
    <row r="176" spans="4:11" ht="12">
      <c r="D176" s="144"/>
      <c r="G176" s="152"/>
      <c r="H176" s="151"/>
      <c r="I176" s="155"/>
      <c r="J176" s="152"/>
      <c r="K176" s="151"/>
    </row>
    <row r="177" spans="4:11" ht="12">
      <c r="D177" s="144"/>
      <c r="G177" s="152"/>
      <c r="H177" s="151"/>
      <c r="I177" s="155"/>
      <c r="J177" s="152"/>
      <c r="K177" s="151"/>
    </row>
    <row r="178" spans="4:11" ht="12">
      <c r="D178" s="144"/>
      <c r="G178" s="152"/>
      <c r="H178" s="151"/>
      <c r="I178" s="155"/>
      <c r="J178" s="152"/>
      <c r="K178" s="151"/>
    </row>
    <row r="179" spans="4:11" ht="12">
      <c r="D179" s="144"/>
      <c r="G179" s="152"/>
      <c r="H179" s="151"/>
      <c r="I179" s="155"/>
      <c r="J179" s="152"/>
      <c r="K179" s="151"/>
    </row>
    <row r="180" spans="4:11" ht="12">
      <c r="D180" s="144"/>
      <c r="G180" s="152"/>
      <c r="H180" s="151"/>
      <c r="I180" s="155"/>
      <c r="J180" s="152"/>
      <c r="K180" s="151"/>
    </row>
    <row r="181" spans="4:11" ht="12">
      <c r="D181" s="144"/>
      <c r="G181" s="152"/>
      <c r="H181" s="151"/>
      <c r="I181" s="155"/>
      <c r="J181" s="152"/>
      <c r="K181" s="151"/>
    </row>
    <row r="182" spans="4:11" ht="12">
      <c r="D182" s="144"/>
      <c r="G182" s="152"/>
      <c r="H182" s="151"/>
      <c r="I182" s="155"/>
      <c r="J182" s="152"/>
      <c r="K182" s="151"/>
    </row>
    <row r="183" spans="4:11" ht="12">
      <c r="D183" s="144"/>
      <c r="G183" s="152"/>
      <c r="H183" s="151"/>
      <c r="I183" s="155"/>
      <c r="J183" s="152"/>
      <c r="K183" s="151"/>
    </row>
    <row r="184" spans="4:11" ht="12">
      <c r="D184" s="144"/>
      <c r="G184" s="152"/>
      <c r="H184" s="151"/>
      <c r="I184" s="155"/>
      <c r="J184" s="152"/>
      <c r="K184" s="151"/>
    </row>
    <row r="185" spans="4:11" ht="12">
      <c r="D185" s="144"/>
      <c r="G185" s="152"/>
      <c r="H185" s="151"/>
      <c r="I185" s="155"/>
      <c r="J185" s="152"/>
      <c r="K185" s="151"/>
    </row>
    <row r="186" spans="4:11" ht="12">
      <c r="D186" s="144"/>
      <c r="G186" s="152"/>
      <c r="H186" s="151"/>
      <c r="I186" s="155"/>
      <c r="J186" s="152"/>
      <c r="K186" s="151"/>
    </row>
    <row r="225" spans="4:11" ht="12">
      <c r="D225" s="154"/>
      <c r="F225" s="153"/>
      <c r="G225" s="152"/>
      <c r="H225" s="151"/>
      <c r="J225" s="152"/>
      <c r="K225" s="151"/>
    </row>
  </sheetData>
  <sheetProtection/>
  <mergeCells count="8">
    <mergeCell ref="A129:K129"/>
    <mergeCell ref="A5:K5"/>
    <mergeCell ref="A8:K8"/>
    <mergeCell ref="A9:K9"/>
    <mergeCell ref="A35:K35"/>
    <mergeCell ref="C72:J72"/>
    <mergeCell ref="A16:K16"/>
    <mergeCell ref="A30:K30"/>
  </mergeCells>
  <printOptions horizontalCentered="1"/>
  <pageMargins left="0.17" right="0.17" top="0.47" bottom="0.53" header="0.5" footer="0.24"/>
  <pageSetup fitToHeight="47" horizontalDpi="600" verticalDpi="600" orientation="landscape" scale="85" r:id="rId1"/>
  <rowBreaks count="3" manualBreakCount="3">
    <brk id="33" max="12" man="1"/>
    <brk id="75" max="12" man="1"/>
    <brk id="126" max="255" man="1"/>
  </rowBreaks>
</worksheet>
</file>

<file path=xl/worksheets/sheet3.xml><?xml version="1.0" encoding="utf-8"?>
<worksheet xmlns="http://schemas.openxmlformats.org/spreadsheetml/2006/main" xmlns:r="http://schemas.openxmlformats.org/officeDocument/2006/relationships">
  <sheetPr transitionEvaluation="1" transitionEntry="1"/>
  <dimension ref="A2:IT739"/>
  <sheetViews>
    <sheetView showGridLines="0" zoomScale="75" zoomScaleNormal="75" zoomScaleSheetLayoutView="75" zoomScalePageLayoutView="0" workbookViewId="0" topLeftCell="A667">
      <selection activeCell="M285" sqref="M285"/>
    </sheetView>
  </sheetViews>
  <sheetFormatPr defaultColWidth="9.625" defaultRowHeight="12.75"/>
  <cols>
    <col min="1" max="1" width="4.625" style="5" customWidth="1"/>
    <col min="2" max="2" width="1.875" style="5" customWidth="1"/>
    <col min="3" max="3" width="30.625" style="5" customWidth="1"/>
    <col min="4" max="4" width="28.625" style="5" customWidth="1"/>
    <col min="5" max="5" width="8.125" style="5" customWidth="1"/>
    <col min="6" max="6" width="7.50390625" style="5" customWidth="1"/>
    <col min="7" max="7" width="14.875" style="27" customWidth="1"/>
    <col min="8" max="8" width="14.875" style="13" customWidth="1"/>
    <col min="9" max="9" width="6.625" style="5" customWidth="1"/>
    <col min="10" max="10" width="13.25390625" style="27" customWidth="1"/>
    <col min="11" max="11" width="17.00390625" style="13" customWidth="1"/>
    <col min="12" max="16384" width="9.625" style="5" customWidth="1"/>
  </cols>
  <sheetData>
    <row r="2" ht="12">
      <c r="K2" s="29"/>
    </row>
    <row r="3" ht="12">
      <c r="K3" s="30" t="s">
        <v>64</v>
      </c>
    </row>
    <row r="5" spans="1:11" ht="45">
      <c r="A5" s="196" t="s">
        <v>33</v>
      </c>
      <c r="B5" s="196"/>
      <c r="C5" s="196"/>
      <c r="D5" s="196"/>
      <c r="E5" s="196"/>
      <c r="F5" s="196"/>
      <c r="G5" s="196"/>
      <c r="H5" s="196"/>
      <c r="I5" s="196"/>
      <c r="J5" s="196"/>
      <c r="K5" s="196"/>
    </row>
    <row r="8" spans="1:11" s="31" customFormat="1" ht="33">
      <c r="A8" s="197" t="s">
        <v>275</v>
      </c>
      <c r="B8" s="197"/>
      <c r="C8" s="197"/>
      <c r="D8" s="197"/>
      <c r="E8" s="197"/>
      <c r="F8" s="197"/>
      <c r="G8" s="197"/>
      <c r="H8" s="197"/>
      <c r="I8" s="197"/>
      <c r="J8" s="197"/>
      <c r="K8" s="197"/>
    </row>
    <row r="9" spans="1:11" s="31" customFormat="1" ht="33">
      <c r="A9" s="197" t="s">
        <v>276</v>
      </c>
      <c r="B9" s="197"/>
      <c r="C9" s="197"/>
      <c r="D9" s="197"/>
      <c r="E9" s="197"/>
      <c r="F9" s="197"/>
      <c r="G9" s="197"/>
      <c r="H9" s="197"/>
      <c r="I9" s="197"/>
      <c r="J9" s="197"/>
      <c r="K9" s="197"/>
    </row>
    <row r="16" spans="1:11" ht="45">
      <c r="A16" s="207" t="s">
        <v>278</v>
      </c>
      <c r="B16" s="207"/>
      <c r="C16" s="207"/>
      <c r="D16" s="207"/>
      <c r="E16" s="207"/>
      <c r="F16" s="207"/>
      <c r="G16" s="207"/>
      <c r="H16" s="207"/>
      <c r="I16" s="207"/>
      <c r="J16" s="207"/>
      <c r="K16" s="207"/>
    </row>
    <row r="25" ht="12">
      <c r="C25" s="5" t="s">
        <v>58</v>
      </c>
    </row>
    <row r="30" spans="1:11" ht="27">
      <c r="A30" s="198"/>
      <c r="B30" s="198"/>
      <c r="C30" s="198"/>
      <c r="D30" s="198"/>
      <c r="E30" s="198"/>
      <c r="F30" s="198"/>
      <c r="G30" s="198"/>
      <c r="H30" s="198"/>
      <c r="I30" s="198"/>
      <c r="J30" s="198"/>
      <c r="K30" s="198"/>
    </row>
    <row r="33" spans="1:11" ht="12">
      <c r="A33" s="25"/>
      <c r="C33" s="4"/>
      <c r="E33" s="25"/>
      <c r="F33" s="21"/>
      <c r="G33" s="23"/>
      <c r="H33" s="24"/>
      <c r="I33" s="21"/>
      <c r="J33" s="23"/>
      <c r="K33" s="24"/>
    </row>
    <row r="34" spans="1:11" ht="12">
      <c r="A34" s="34" t="s">
        <v>67</v>
      </c>
      <c r="G34" s="6"/>
      <c r="K34" s="33" t="s">
        <v>68</v>
      </c>
    </row>
    <row r="35" spans="1:11" s="17" customFormat="1" ht="12">
      <c r="A35" s="200" t="s">
        <v>69</v>
      </c>
      <c r="B35" s="200"/>
      <c r="C35" s="200"/>
      <c r="D35" s="200"/>
      <c r="E35" s="200"/>
      <c r="F35" s="200"/>
      <c r="G35" s="200"/>
      <c r="H35" s="200"/>
      <c r="I35" s="200"/>
      <c r="J35" s="200"/>
      <c r="K35" s="200"/>
    </row>
    <row r="36" spans="1:11" ht="12">
      <c r="A36" s="34"/>
      <c r="C36" s="5" t="s">
        <v>273</v>
      </c>
      <c r="G36" s="6"/>
      <c r="I36" s="35"/>
      <c r="J36" s="6"/>
      <c r="K36" s="36" t="str">
        <f>$K$3</f>
        <v>Date: 10/3/2011</v>
      </c>
    </row>
    <row r="37" spans="1:11" ht="12">
      <c r="A37" s="11" t="s">
        <v>1</v>
      </c>
      <c r="B37" s="11" t="s">
        <v>1</v>
      </c>
      <c r="C37" s="11" t="s">
        <v>1</v>
      </c>
      <c r="D37" s="11" t="s">
        <v>1</v>
      </c>
      <c r="E37" s="11" t="s">
        <v>1</v>
      </c>
      <c r="F37" s="11" t="s">
        <v>1</v>
      </c>
      <c r="G37" s="12" t="s">
        <v>1</v>
      </c>
      <c r="H37" s="15" t="s">
        <v>1</v>
      </c>
      <c r="I37" s="11" t="s">
        <v>1</v>
      </c>
      <c r="J37" s="12" t="s">
        <v>1</v>
      </c>
      <c r="K37" s="15" t="s">
        <v>1</v>
      </c>
    </row>
    <row r="38" spans="1:11" ht="12">
      <c r="A38" s="37" t="s">
        <v>2</v>
      </c>
      <c r="C38" s="4" t="s">
        <v>3</v>
      </c>
      <c r="E38" s="37" t="s">
        <v>2</v>
      </c>
      <c r="F38" s="1"/>
      <c r="G38" s="2"/>
      <c r="H38" s="3" t="s">
        <v>51</v>
      </c>
      <c r="I38" s="1"/>
      <c r="J38" s="2"/>
      <c r="K38" s="3" t="s">
        <v>52</v>
      </c>
    </row>
    <row r="39" spans="1:11" ht="12">
      <c r="A39" s="37" t="s">
        <v>4</v>
      </c>
      <c r="C39" s="38" t="s">
        <v>5</v>
      </c>
      <c r="E39" s="37" t="s">
        <v>4</v>
      </c>
      <c r="F39" s="1"/>
      <c r="G39" s="2" t="s">
        <v>6</v>
      </c>
      <c r="H39" s="3" t="s">
        <v>7</v>
      </c>
      <c r="I39" s="1"/>
      <c r="J39" s="2" t="s">
        <v>6</v>
      </c>
      <c r="K39" s="3" t="s">
        <v>8</v>
      </c>
    </row>
    <row r="40" spans="1:11" ht="12">
      <c r="A40" s="11" t="s">
        <v>1</v>
      </c>
      <c r="B40" s="11" t="s">
        <v>1</v>
      </c>
      <c r="C40" s="11" t="s">
        <v>1</v>
      </c>
      <c r="D40" s="11" t="s">
        <v>1</v>
      </c>
      <c r="E40" s="11" t="s">
        <v>1</v>
      </c>
      <c r="F40" s="11" t="s">
        <v>1</v>
      </c>
      <c r="G40" s="12" t="s">
        <v>1</v>
      </c>
      <c r="H40" s="12" t="s">
        <v>1</v>
      </c>
      <c r="I40" s="11" t="s">
        <v>1</v>
      </c>
      <c r="J40" s="12" t="s">
        <v>1</v>
      </c>
      <c r="K40" s="15" t="s">
        <v>1</v>
      </c>
    </row>
    <row r="41" spans="1:11" ht="12">
      <c r="A41" s="25">
        <v>1</v>
      </c>
      <c r="C41" s="4" t="s">
        <v>9</v>
      </c>
      <c r="D41" s="10" t="s">
        <v>22</v>
      </c>
      <c r="E41" s="25">
        <v>1</v>
      </c>
      <c r="G41" s="51">
        <f>+G373</f>
        <v>2272</v>
      </c>
      <c r="H41" s="51">
        <f>+H373</f>
        <v>249012670</v>
      </c>
      <c r="I41" s="51"/>
      <c r="J41" s="51">
        <f>+J373</f>
        <v>2292</v>
      </c>
      <c r="K41" s="51">
        <f>+K373</f>
        <v>262093492</v>
      </c>
    </row>
    <row r="42" spans="1:11" ht="12">
      <c r="A42" s="25">
        <v>2</v>
      </c>
      <c r="C42" s="4" t="s">
        <v>10</v>
      </c>
      <c r="D42" s="10" t="s">
        <v>23</v>
      </c>
      <c r="E42" s="25">
        <v>2</v>
      </c>
      <c r="G42" s="51">
        <f>+G412</f>
        <v>58</v>
      </c>
      <c r="H42" s="51">
        <f>+H412</f>
        <v>9290888</v>
      </c>
      <c r="I42" s="51"/>
      <c r="J42" s="51">
        <f>+J412</f>
        <v>58</v>
      </c>
      <c r="K42" s="51">
        <f>+K412</f>
        <v>9200173</v>
      </c>
    </row>
    <row r="43" spans="1:11" ht="12">
      <c r="A43" s="25">
        <v>3</v>
      </c>
      <c r="C43" s="4" t="s">
        <v>11</v>
      </c>
      <c r="D43" s="10" t="s">
        <v>24</v>
      </c>
      <c r="E43" s="25">
        <v>3</v>
      </c>
      <c r="G43" s="51">
        <f>+G449</f>
        <v>9</v>
      </c>
      <c r="H43" s="51">
        <f>+H449</f>
        <v>953257</v>
      </c>
      <c r="I43" s="51"/>
      <c r="J43" s="51">
        <f>+J449</f>
        <v>9</v>
      </c>
      <c r="K43" s="51">
        <f>+K449</f>
        <v>970331</v>
      </c>
    </row>
    <row r="44" spans="1:11" ht="12">
      <c r="A44" s="25">
        <v>4</v>
      </c>
      <c r="C44" s="4" t="s">
        <v>12</v>
      </c>
      <c r="D44" s="10" t="s">
        <v>25</v>
      </c>
      <c r="E44" s="25">
        <v>4</v>
      </c>
      <c r="G44" s="51">
        <f>+G486</f>
        <v>613.28</v>
      </c>
      <c r="H44" s="51">
        <f>+H486</f>
        <v>79716122.86</v>
      </c>
      <c r="I44" s="51"/>
      <c r="J44" s="51">
        <f>+J486</f>
        <v>622.18855</v>
      </c>
      <c r="K44" s="51">
        <f>+K486</f>
        <v>83115296.53362954</v>
      </c>
    </row>
    <row r="45" spans="1:11" ht="12">
      <c r="A45" s="25">
        <v>5</v>
      </c>
      <c r="C45" s="4" t="s">
        <v>13</v>
      </c>
      <c r="D45" s="10" t="s">
        <v>26</v>
      </c>
      <c r="E45" s="25">
        <v>5</v>
      </c>
      <c r="G45" s="51">
        <f>+G523</f>
        <v>223.68400000000003</v>
      </c>
      <c r="H45" s="51">
        <f>+H523</f>
        <v>20715550.8</v>
      </c>
      <c r="I45" s="51"/>
      <c r="J45" s="51">
        <f>+J523</f>
        <v>230.81539</v>
      </c>
      <c r="K45" s="51">
        <f>+K523</f>
        <v>21691101.898596</v>
      </c>
    </row>
    <row r="46" spans="1:11" ht="12">
      <c r="A46" s="25">
        <v>6</v>
      </c>
      <c r="C46" s="4" t="s">
        <v>14</v>
      </c>
      <c r="D46" s="10" t="s">
        <v>27</v>
      </c>
      <c r="E46" s="25">
        <v>6</v>
      </c>
      <c r="G46" s="51">
        <f>+G560</f>
        <v>210.92899999999997</v>
      </c>
      <c r="H46" s="51">
        <f>+H560</f>
        <v>31120239.759999998</v>
      </c>
      <c r="I46" s="51"/>
      <c r="J46" s="51">
        <f>+J560</f>
        <v>210.92899999999997</v>
      </c>
      <c r="K46" s="51">
        <f>+K560</f>
        <v>31858949</v>
      </c>
    </row>
    <row r="47" spans="1:11" ht="12">
      <c r="A47" s="25">
        <v>7</v>
      </c>
      <c r="C47" s="4" t="s">
        <v>19</v>
      </c>
      <c r="D47" s="10" t="s">
        <v>28</v>
      </c>
      <c r="E47" s="25">
        <v>7</v>
      </c>
      <c r="G47" s="51">
        <f>+G597</f>
        <v>429</v>
      </c>
      <c r="H47" s="51">
        <f>+H597</f>
        <v>48793383.2</v>
      </c>
      <c r="I47" s="51"/>
      <c r="J47" s="51">
        <f>+J597</f>
        <v>436</v>
      </c>
      <c r="K47" s="51">
        <f>+K597</f>
        <v>52771626.85624793</v>
      </c>
    </row>
    <row r="48" spans="1:11" ht="12">
      <c r="A48" s="25">
        <v>8</v>
      </c>
      <c r="C48" s="4" t="s">
        <v>15</v>
      </c>
      <c r="D48" s="10" t="s">
        <v>29</v>
      </c>
      <c r="E48" s="25">
        <v>8</v>
      </c>
      <c r="G48" s="51">
        <f>+G634</f>
        <v>0</v>
      </c>
      <c r="H48" s="51">
        <f>+H634</f>
        <v>38192119</v>
      </c>
      <c r="I48" s="51"/>
      <c r="J48" s="51">
        <f>+J634</f>
        <v>0</v>
      </c>
      <c r="K48" s="51">
        <f>+K634</f>
        <v>44428319</v>
      </c>
    </row>
    <row r="49" spans="1:11" ht="12">
      <c r="A49" s="25">
        <v>9</v>
      </c>
      <c r="C49" s="4" t="s">
        <v>21</v>
      </c>
      <c r="D49" s="10" t="s">
        <v>30</v>
      </c>
      <c r="E49" s="25">
        <v>9</v>
      </c>
      <c r="G49" s="51">
        <v>0</v>
      </c>
      <c r="H49" s="51">
        <f>0</f>
        <v>0</v>
      </c>
      <c r="I49" s="51">
        <f>0</f>
        <v>0</v>
      </c>
      <c r="J49" s="51">
        <f>0</f>
        <v>0</v>
      </c>
      <c r="K49" s="51">
        <f>0</f>
        <v>0</v>
      </c>
    </row>
    <row r="50" spans="1:11" ht="12">
      <c r="A50" s="25">
        <v>10</v>
      </c>
      <c r="C50" s="4" t="s">
        <v>16</v>
      </c>
      <c r="D50" s="10" t="s">
        <v>20</v>
      </c>
      <c r="E50" s="25">
        <v>10</v>
      </c>
      <c r="G50" s="51">
        <f>+G673</f>
        <v>0</v>
      </c>
      <c r="H50" s="51">
        <f>+H673</f>
        <v>95968846</v>
      </c>
      <c r="I50" s="51"/>
      <c r="J50" s="51">
        <f>+J673</f>
        <v>0</v>
      </c>
      <c r="K50" s="51">
        <f>+K673</f>
        <v>73506080</v>
      </c>
    </row>
    <row r="51" spans="1:11" ht="12">
      <c r="A51" s="25"/>
      <c r="C51" s="4"/>
      <c r="D51" s="10"/>
      <c r="E51" s="25"/>
      <c r="F51" s="11" t="s">
        <v>1</v>
      </c>
      <c r="G51" s="12" t="s">
        <v>1</v>
      </c>
      <c r="H51" s="52"/>
      <c r="I51" s="14"/>
      <c r="J51" s="12"/>
      <c r="K51" s="52"/>
    </row>
    <row r="52" spans="1:11" ht="12">
      <c r="A52" s="5">
        <v>11</v>
      </c>
      <c r="C52" s="4" t="s">
        <v>70</v>
      </c>
      <c r="E52" s="5">
        <v>11</v>
      </c>
      <c r="G52" s="53">
        <f>SUM(G41:G50)</f>
        <v>3815.893</v>
      </c>
      <c r="H52" s="53">
        <f>SUM(H41:H50)</f>
        <v>573763076.62</v>
      </c>
      <c r="I52" s="53"/>
      <c r="J52" s="53">
        <f>SUM(J41:J50)</f>
        <v>3858.93294</v>
      </c>
      <c r="K52" s="53">
        <f>SUM(K41:K50)</f>
        <v>579635369.2884735</v>
      </c>
    </row>
    <row r="53" spans="1:11" ht="12">
      <c r="A53" s="25"/>
      <c r="E53" s="25"/>
      <c r="F53" s="11" t="s">
        <v>1</v>
      </c>
      <c r="G53" s="12" t="s">
        <v>1</v>
      </c>
      <c r="H53" s="15"/>
      <c r="I53" s="14"/>
      <c r="J53" s="12"/>
      <c r="K53" s="15"/>
    </row>
    <row r="54" spans="1:11" ht="12">
      <c r="A54" s="25"/>
      <c r="E54" s="25"/>
      <c r="F54" s="11"/>
      <c r="G54" s="54"/>
      <c r="H54" s="55"/>
      <c r="I54" s="55"/>
      <c r="J54" s="54"/>
      <c r="K54" s="55"/>
    </row>
    <row r="55" spans="1:11" ht="12">
      <c r="A55" s="5">
        <v>12</v>
      </c>
      <c r="C55" s="4" t="s">
        <v>17</v>
      </c>
      <c r="E55" s="5">
        <v>12</v>
      </c>
      <c r="G55" s="56"/>
      <c r="H55" s="56"/>
      <c r="I55" s="53"/>
      <c r="J55" s="53"/>
      <c r="K55" s="56"/>
    </row>
    <row r="56" spans="1:11" ht="12">
      <c r="A56" s="25">
        <v>13</v>
      </c>
      <c r="C56" s="4" t="s">
        <v>38</v>
      </c>
      <c r="D56" s="10" t="s">
        <v>44</v>
      </c>
      <c r="E56" s="25">
        <v>13</v>
      </c>
      <c r="G56" s="53"/>
      <c r="H56" s="53"/>
      <c r="I56" s="53"/>
      <c r="J56" s="53"/>
      <c r="K56" s="53"/>
    </row>
    <row r="57" spans="1:11" ht="12">
      <c r="A57" s="25">
        <v>14</v>
      </c>
      <c r="C57" s="4" t="s">
        <v>39</v>
      </c>
      <c r="D57" s="10" t="s">
        <v>71</v>
      </c>
      <c r="E57" s="25">
        <v>14</v>
      </c>
      <c r="G57" s="53"/>
      <c r="H57" s="53">
        <v>46765598</v>
      </c>
      <c r="I57" s="53"/>
      <c r="J57" s="53"/>
      <c r="K57" s="53">
        <v>27796552</v>
      </c>
    </row>
    <row r="58" spans="1:11" ht="12">
      <c r="A58" s="25">
        <v>15</v>
      </c>
      <c r="C58" s="4" t="s">
        <v>41</v>
      </c>
      <c r="D58" s="10"/>
      <c r="E58" s="25">
        <v>15</v>
      </c>
      <c r="G58" s="53"/>
      <c r="H58" s="53">
        <v>27593392</v>
      </c>
      <c r="I58" s="53"/>
      <c r="J58" s="53"/>
      <c r="K58" s="53">
        <v>28146584</v>
      </c>
    </row>
    <row r="59" spans="1:11" ht="12">
      <c r="A59" s="25">
        <v>16</v>
      </c>
      <c r="C59" s="4" t="s">
        <v>40</v>
      </c>
      <c r="D59" s="10"/>
      <c r="E59" s="25">
        <v>16</v>
      </c>
      <c r="G59" s="53"/>
      <c r="H59" s="53">
        <f>+H211-H58</f>
        <v>131199175</v>
      </c>
      <c r="I59" s="53"/>
      <c r="J59" s="53"/>
      <c r="K59" s="53">
        <v>139874060</v>
      </c>
    </row>
    <row r="60" spans="1:254" ht="12">
      <c r="A60" s="10">
        <v>17</v>
      </c>
      <c r="B60" s="10"/>
      <c r="C60" s="39" t="s">
        <v>72</v>
      </c>
      <c r="D60" s="10" t="s">
        <v>73</v>
      </c>
      <c r="E60" s="10">
        <v>17</v>
      </c>
      <c r="F60" s="10"/>
      <c r="G60" s="53"/>
      <c r="H60" s="53">
        <f>SUM(H58:H59)</f>
        <v>158792567</v>
      </c>
      <c r="I60" s="57"/>
      <c r="J60" s="53"/>
      <c r="K60" s="53">
        <f>SUM(K58:K59)</f>
        <v>168020644</v>
      </c>
      <c r="L60" s="10"/>
      <c r="M60" s="39"/>
      <c r="N60" s="10"/>
      <c r="O60" s="39"/>
      <c r="P60" s="10"/>
      <c r="Q60" s="39"/>
      <c r="R60" s="10"/>
      <c r="S60" s="39"/>
      <c r="T60" s="10"/>
      <c r="U60" s="39"/>
      <c r="V60" s="10"/>
      <c r="W60" s="39"/>
      <c r="X60" s="10"/>
      <c r="Y60" s="39"/>
      <c r="Z60" s="10"/>
      <c r="AA60" s="39"/>
      <c r="AB60" s="10"/>
      <c r="AC60" s="39"/>
      <c r="AD60" s="10"/>
      <c r="AE60" s="39"/>
      <c r="AF60" s="10"/>
      <c r="AG60" s="39"/>
      <c r="AH60" s="10"/>
      <c r="AI60" s="39"/>
      <c r="AJ60" s="10"/>
      <c r="AK60" s="39"/>
      <c r="AL60" s="10"/>
      <c r="AM60" s="39"/>
      <c r="AN60" s="10"/>
      <c r="AO60" s="39"/>
      <c r="AP60" s="10"/>
      <c r="AQ60" s="39"/>
      <c r="AR60" s="10"/>
      <c r="AS60" s="39"/>
      <c r="AT60" s="10"/>
      <c r="AU60" s="39"/>
      <c r="AV60" s="10"/>
      <c r="AW60" s="39"/>
      <c r="AX60" s="10"/>
      <c r="AY60" s="39"/>
      <c r="AZ60" s="10"/>
      <c r="BA60" s="39"/>
      <c r="BB60" s="10"/>
      <c r="BC60" s="39"/>
      <c r="BD60" s="10"/>
      <c r="BE60" s="39"/>
      <c r="BF60" s="10"/>
      <c r="BG60" s="39"/>
      <c r="BH60" s="10"/>
      <c r="BI60" s="39"/>
      <c r="BJ60" s="10"/>
      <c r="BK60" s="39"/>
      <c r="BL60" s="10"/>
      <c r="BM60" s="39"/>
      <c r="BN60" s="10"/>
      <c r="BO60" s="39"/>
      <c r="BP60" s="10"/>
      <c r="BQ60" s="39"/>
      <c r="BR60" s="10"/>
      <c r="BS60" s="39"/>
      <c r="BT60" s="10"/>
      <c r="BU60" s="39"/>
      <c r="BV60" s="10"/>
      <c r="BW60" s="39"/>
      <c r="BX60" s="10"/>
      <c r="BY60" s="39"/>
      <c r="BZ60" s="10"/>
      <c r="CA60" s="39"/>
      <c r="CB60" s="10"/>
      <c r="CC60" s="39"/>
      <c r="CD60" s="10"/>
      <c r="CE60" s="39"/>
      <c r="CF60" s="10"/>
      <c r="CG60" s="39"/>
      <c r="CH60" s="10"/>
      <c r="CI60" s="39"/>
      <c r="CJ60" s="10"/>
      <c r="CK60" s="39"/>
      <c r="CL60" s="10"/>
      <c r="CM60" s="39"/>
      <c r="CN60" s="10"/>
      <c r="CO60" s="39"/>
      <c r="CP60" s="10"/>
      <c r="CQ60" s="39"/>
      <c r="CR60" s="10"/>
      <c r="CS60" s="39"/>
      <c r="CT60" s="10"/>
      <c r="CU60" s="39"/>
      <c r="CV60" s="10"/>
      <c r="CW60" s="39"/>
      <c r="CX60" s="10"/>
      <c r="CY60" s="39"/>
      <c r="CZ60" s="10"/>
      <c r="DA60" s="39"/>
      <c r="DB60" s="10"/>
      <c r="DC60" s="39"/>
      <c r="DD60" s="10"/>
      <c r="DE60" s="39"/>
      <c r="DF60" s="10"/>
      <c r="DG60" s="39"/>
      <c r="DH60" s="10"/>
      <c r="DI60" s="39"/>
      <c r="DJ60" s="10"/>
      <c r="DK60" s="39"/>
      <c r="DL60" s="10"/>
      <c r="DM60" s="39"/>
      <c r="DN60" s="10"/>
      <c r="DO60" s="39"/>
      <c r="DP60" s="10"/>
      <c r="DQ60" s="39"/>
      <c r="DR60" s="10"/>
      <c r="DS60" s="39"/>
      <c r="DT60" s="10"/>
      <c r="DU60" s="39"/>
      <c r="DV60" s="10"/>
      <c r="DW60" s="39"/>
      <c r="DX60" s="10"/>
      <c r="DY60" s="39"/>
      <c r="DZ60" s="10"/>
      <c r="EA60" s="39"/>
      <c r="EB60" s="10"/>
      <c r="EC60" s="39"/>
      <c r="ED60" s="10"/>
      <c r="EE60" s="39"/>
      <c r="EF60" s="10"/>
      <c r="EG60" s="39"/>
      <c r="EH60" s="10"/>
      <c r="EI60" s="39"/>
      <c r="EJ60" s="10"/>
      <c r="EK60" s="39"/>
      <c r="EL60" s="10"/>
      <c r="EM60" s="39"/>
      <c r="EN60" s="10"/>
      <c r="EO60" s="39"/>
      <c r="EP60" s="10"/>
      <c r="EQ60" s="39"/>
      <c r="ER60" s="10"/>
      <c r="ES60" s="39"/>
      <c r="ET60" s="10"/>
      <c r="EU60" s="39"/>
      <c r="EV60" s="10"/>
      <c r="EW60" s="39"/>
      <c r="EX60" s="10"/>
      <c r="EY60" s="39"/>
      <c r="EZ60" s="10"/>
      <c r="FA60" s="39"/>
      <c r="FB60" s="10"/>
      <c r="FC60" s="39"/>
      <c r="FD60" s="10"/>
      <c r="FE60" s="39"/>
      <c r="FF60" s="10"/>
      <c r="FG60" s="39"/>
      <c r="FH60" s="10"/>
      <c r="FI60" s="39"/>
      <c r="FJ60" s="10"/>
      <c r="FK60" s="39"/>
      <c r="FL60" s="10"/>
      <c r="FM60" s="39"/>
      <c r="FN60" s="10"/>
      <c r="FO60" s="39"/>
      <c r="FP60" s="10"/>
      <c r="FQ60" s="39"/>
      <c r="FR60" s="10"/>
      <c r="FS60" s="39"/>
      <c r="FT60" s="10"/>
      <c r="FU60" s="39"/>
      <c r="FV60" s="10"/>
      <c r="FW60" s="39"/>
      <c r="FX60" s="10"/>
      <c r="FY60" s="39"/>
      <c r="FZ60" s="10"/>
      <c r="GA60" s="39"/>
      <c r="GB60" s="10"/>
      <c r="GC60" s="39"/>
      <c r="GD60" s="10"/>
      <c r="GE60" s="39"/>
      <c r="GF60" s="10"/>
      <c r="GG60" s="39"/>
      <c r="GH60" s="10"/>
      <c r="GI60" s="39"/>
      <c r="GJ60" s="10"/>
      <c r="GK60" s="39"/>
      <c r="GL60" s="10"/>
      <c r="GM60" s="39"/>
      <c r="GN60" s="10"/>
      <c r="GO60" s="39"/>
      <c r="GP60" s="10"/>
      <c r="GQ60" s="39"/>
      <c r="GR60" s="10"/>
      <c r="GS60" s="39"/>
      <c r="GT60" s="10"/>
      <c r="GU60" s="39"/>
      <c r="GV60" s="10"/>
      <c r="GW60" s="39"/>
      <c r="GX60" s="10"/>
      <c r="GY60" s="39"/>
      <c r="GZ60" s="10"/>
      <c r="HA60" s="39"/>
      <c r="HB60" s="10"/>
      <c r="HC60" s="39"/>
      <c r="HD60" s="10"/>
      <c r="HE60" s="39"/>
      <c r="HF60" s="10"/>
      <c r="HG60" s="39"/>
      <c r="HH60" s="10"/>
      <c r="HI60" s="39"/>
      <c r="HJ60" s="10"/>
      <c r="HK60" s="39"/>
      <c r="HL60" s="10"/>
      <c r="HM60" s="39"/>
      <c r="HN60" s="10"/>
      <c r="HO60" s="39"/>
      <c r="HP60" s="10"/>
      <c r="HQ60" s="39"/>
      <c r="HR60" s="10"/>
      <c r="HS60" s="39"/>
      <c r="HT60" s="10"/>
      <c r="HU60" s="39"/>
      <c r="HV60" s="10"/>
      <c r="HW60" s="39"/>
      <c r="HX60" s="10"/>
      <c r="HY60" s="39"/>
      <c r="HZ60" s="10"/>
      <c r="IA60" s="39"/>
      <c r="IB60" s="10"/>
      <c r="IC60" s="39"/>
      <c r="ID60" s="10"/>
      <c r="IE60" s="39"/>
      <c r="IF60" s="10"/>
      <c r="IG60" s="39"/>
      <c r="IH60" s="10"/>
      <c r="II60" s="39"/>
      <c r="IJ60" s="10"/>
      <c r="IK60" s="39"/>
      <c r="IL60" s="10"/>
      <c r="IM60" s="39"/>
      <c r="IN60" s="10"/>
      <c r="IO60" s="39"/>
      <c r="IP60" s="10"/>
      <c r="IQ60" s="39"/>
      <c r="IR60" s="10"/>
      <c r="IS60" s="39"/>
      <c r="IT60" s="10"/>
    </row>
    <row r="61" spans="1:11" ht="12">
      <c r="A61" s="25">
        <v>18</v>
      </c>
      <c r="C61" s="4" t="s">
        <v>43</v>
      </c>
      <c r="D61" s="10" t="s">
        <v>73</v>
      </c>
      <c r="E61" s="25">
        <v>18</v>
      </c>
      <c r="G61" s="53"/>
      <c r="H61" s="53">
        <f>+H210</f>
        <v>34582216</v>
      </c>
      <c r="I61" s="53"/>
      <c r="J61" s="53"/>
      <c r="K61" s="53">
        <v>37945213</v>
      </c>
    </row>
    <row r="62" spans="1:11" ht="12">
      <c r="A62" s="25">
        <v>19</v>
      </c>
      <c r="C62" s="4" t="s">
        <v>35</v>
      </c>
      <c r="D62" s="10" t="s">
        <v>73</v>
      </c>
      <c r="E62" s="25">
        <v>19</v>
      </c>
      <c r="G62" s="53"/>
      <c r="H62" s="53">
        <f>+H216</f>
        <v>259060417</v>
      </c>
      <c r="I62" s="53"/>
      <c r="J62" s="53"/>
      <c r="K62" s="53">
        <v>273324258</v>
      </c>
    </row>
    <row r="63" spans="1:11" ht="12">
      <c r="A63" s="25">
        <v>20</v>
      </c>
      <c r="C63" s="4" t="s">
        <v>34</v>
      </c>
      <c r="D63" s="10" t="s">
        <v>73</v>
      </c>
      <c r="E63" s="25">
        <v>20</v>
      </c>
      <c r="G63" s="53"/>
      <c r="H63" s="53">
        <f>H60+H61+H62</f>
        <v>452435200</v>
      </c>
      <c r="I63" s="53"/>
      <c r="J63" s="53"/>
      <c r="K63" s="53">
        <f>K60+K61+K62</f>
        <v>479290115</v>
      </c>
    </row>
    <row r="64" spans="1:12" ht="12">
      <c r="A64" s="10">
        <v>21</v>
      </c>
      <c r="C64" s="4" t="s">
        <v>74</v>
      </c>
      <c r="D64" s="10" t="s">
        <v>75</v>
      </c>
      <c r="E64" s="25">
        <v>21</v>
      </c>
      <c r="G64" s="53"/>
      <c r="H64" s="53">
        <f>+H255-H236</f>
        <v>13038729</v>
      </c>
      <c r="I64" s="53"/>
      <c r="J64" s="53"/>
      <c r="K64" s="53">
        <f>+K255-K236</f>
        <v>0</v>
      </c>
      <c r="L64" s="5" t="s">
        <v>0</v>
      </c>
    </row>
    <row r="65" spans="1:11" ht="12">
      <c r="A65" s="10">
        <v>22</v>
      </c>
      <c r="C65" s="4" t="s">
        <v>50</v>
      </c>
      <c r="D65" s="10"/>
      <c r="E65" s="25">
        <v>22</v>
      </c>
      <c r="G65" s="53"/>
      <c r="H65" s="53">
        <f>H236</f>
        <v>5060175</v>
      </c>
      <c r="I65" s="53" t="s">
        <v>0</v>
      </c>
      <c r="J65" s="53"/>
      <c r="K65" s="53">
        <f>K236</f>
        <v>0</v>
      </c>
    </row>
    <row r="66" spans="1:17" ht="12">
      <c r="A66" s="25">
        <v>23</v>
      </c>
      <c r="C66" s="7"/>
      <c r="E66" s="25">
        <v>23</v>
      </c>
      <c r="F66" s="11" t="s">
        <v>1</v>
      </c>
      <c r="G66" s="12"/>
      <c r="H66" s="15"/>
      <c r="I66" s="14"/>
      <c r="J66" s="12"/>
      <c r="K66" s="15"/>
      <c r="Q66" s="5" t="s">
        <v>0</v>
      </c>
    </row>
    <row r="67" spans="1:5" ht="12">
      <c r="A67" s="25">
        <v>24</v>
      </c>
      <c r="C67" s="7"/>
      <c r="D67" s="4"/>
      <c r="E67" s="25">
        <v>24</v>
      </c>
    </row>
    <row r="68" spans="1:11" ht="12">
      <c r="A68" s="25">
        <v>25</v>
      </c>
      <c r="C68" s="4" t="s">
        <v>57</v>
      </c>
      <c r="D68" s="10" t="s">
        <v>76</v>
      </c>
      <c r="E68" s="25">
        <v>25</v>
      </c>
      <c r="G68" s="58"/>
      <c r="H68" s="51">
        <f>+H301</f>
        <v>56463375</v>
      </c>
      <c r="I68" s="26"/>
      <c r="J68" s="58"/>
      <c r="K68" s="51">
        <f>+K301</f>
        <v>72548702</v>
      </c>
    </row>
    <row r="69" spans="1:11" ht="12">
      <c r="A69" s="5">
        <v>26</v>
      </c>
      <c r="E69" s="5">
        <v>26</v>
      </c>
      <c r="F69" s="11" t="s">
        <v>1</v>
      </c>
      <c r="G69" s="12"/>
      <c r="H69" s="15"/>
      <c r="I69" s="14"/>
      <c r="J69" s="12"/>
      <c r="K69" s="15"/>
    </row>
    <row r="70" spans="1:13" ht="12">
      <c r="A70" s="25">
        <v>27</v>
      </c>
      <c r="C70" s="4" t="s">
        <v>54</v>
      </c>
      <c r="E70" s="25">
        <v>27</v>
      </c>
      <c r="F70" s="35"/>
      <c r="G70" s="58"/>
      <c r="H70" s="51">
        <f>H57+H63+H64+H65+H68</f>
        <v>573763077</v>
      </c>
      <c r="I70" s="28"/>
      <c r="J70" s="59"/>
      <c r="K70" s="51">
        <f>K57+K63+K64+K65+K68</f>
        <v>579635369</v>
      </c>
      <c r="L70" s="60"/>
      <c r="M70" s="60"/>
    </row>
    <row r="71" spans="1:13" ht="12">
      <c r="A71" s="25"/>
      <c r="C71" s="4"/>
      <c r="E71" s="25"/>
      <c r="F71" s="35"/>
      <c r="G71" s="28"/>
      <c r="H71" s="28"/>
      <c r="I71" s="28"/>
      <c r="K71" s="135"/>
      <c r="M71" s="60"/>
    </row>
    <row r="72" spans="3:13" ht="29.25" customHeight="1">
      <c r="C72" s="201" t="s">
        <v>56</v>
      </c>
      <c r="D72" s="201"/>
      <c r="E72" s="201"/>
      <c r="F72" s="201"/>
      <c r="G72" s="201"/>
      <c r="H72" s="201"/>
      <c r="I72" s="201"/>
      <c r="J72" s="201"/>
      <c r="K72" s="61"/>
      <c r="M72" s="60"/>
    </row>
    <row r="73" spans="4:13" ht="12">
      <c r="D73" s="10"/>
      <c r="F73" s="11"/>
      <c r="G73" s="12"/>
      <c r="I73" s="14"/>
      <c r="J73" s="12"/>
      <c r="K73" s="15"/>
      <c r="M73" s="5" t="s">
        <v>0</v>
      </c>
    </row>
    <row r="74" spans="3:11" ht="12">
      <c r="C74" s="5" t="s">
        <v>65</v>
      </c>
      <c r="G74" s="5"/>
      <c r="H74" s="5"/>
      <c r="J74" s="5"/>
      <c r="K74" s="5"/>
    </row>
    <row r="75" spans="4:11" ht="12">
      <c r="D75" s="10"/>
      <c r="F75" s="11"/>
      <c r="G75" s="12"/>
      <c r="I75" s="14"/>
      <c r="J75" s="12"/>
      <c r="K75" s="15"/>
    </row>
    <row r="76" ht="12">
      <c r="E76" s="22"/>
    </row>
    <row r="77" spans="1:13" ht="12">
      <c r="A77" s="34" t="str">
        <f>$A$34</f>
        <v>Institution No.:  </v>
      </c>
      <c r="E77" s="22"/>
      <c r="G77" s="6"/>
      <c r="H77" s="20"/>
      <c r="J77" s="6"/>
      <c r="K77" s="33" t="s">
        <v>78</v>
      </c>
      <c r="L77" s="35"/>
      <c r="M77" s="62"/>
    </row>
    <row r="78" spans="1:13" s="17" customFormat="1" ht="12">
      <c r="A78" s="202" t="s">
        <v>79</v>
      </c>
      <c r="B78" s="202"/>
      <c r="C78" s="202"/>
      <c r="D78" s="202"/>
      <c r="E78" s="202"/>
      <c r="F78" s="202"/>
      <c r="G78" s="202"/>
      <c r="H78" s="202"/>
      <c r="I78" s="202"/>
      <c r="J78" s="202"/>
      <c r="K78" s="202"/>
      <c r="L78" s="63"/>
      <c r="M78" s="64"/>
    </row>
    <row r="79" spans="1:13" ht="12">
      <c r="A79" s="34"/>
      <c r="C79" s="5" t="s">
        <v>273</v>
      </c>
      <c r="H79" s="20"/>
      <c r="J79" s="6"/>
      <c r="K79" s="36" t="str">
        <f>$K$3</f>
        <v>Date: 10/3/2011</v>
      </c>
      <c r="L79" s="35"/>
      <c r="M79" s="62"/>
    </row>
    <row r="80" spans="1:11" ht="12">
      <c r="A80" s="11" t="s">
        <v>1</v>
      </c>
      <c r="B80" s="11" t="s">
        <v>1</v>
      </c>
      <c r="C80" s="11" t="s">
        <v>1</v>
      </c>
      <c r="D80" s="11" t="s">
        <v>1</v>
      </c>
      <c r="E80" s="11" t="s">
        <v>1</v>
      </c>
      <c r="F80" s="11" t="s">
        <v>1</v>
      </c>
      <c r="G80" s="12" t="s">
        <v>1</v>
      </c>
      <c r="H80" s="15" t="s">
        <v>1</v>
      </c>
      <c r="I80" s="11" t="s">
        <v>1</v>
      </c>
      <c r="J80" s="12" t="s">
        <v>1</v>
      </c>
      <c r="K80" s="15" t="s">
        <v>1</v>
      </c>
    </row>
    <row r="81" spans="1:11" ht="12">
      <c r="A81" s="37" t="s">
        <v>2</v>
      </c>
      <c r="E81" s="37" t="s">
        <v>2</v>
      </c>
      <c r="G81" s="2"/>
      <c r="H81" s="3" t="s">
        <v>51</v>
      </c>
      <c r="I81" s="1"/>
      <c r="J81" s="5"/>
      <c r="K81" s="5"/>
    </row>
    <row r="82" spans="1:11" ht="12">
      <c r="A82" s="37" t="s">
        <v>4</v>
      </c>
      <c r="E82" s="37" t="s">
        <v>4</v>
      </c>
      <c r="G82" s="2"/>
      <c r="H82" s="3" t="s">
        <v>7</v>
      </c>
      <c r="I82" s="1"/>
      <c r="J82" s="5"/>
      <c r="K82" s="5"/>
    </row>
    <row r="83" spans="1:11" ht="12">
      <c r="A83" s="11" t="s">
        <v>1</v>
      </c>
      <c r="B83" s="11" t="s">
        <v>1</v>
      </c>
      <c r="C83" s="11" t="s">
        <v>1</v>
      </c>
      <c r="D83" s="11" t="s">
        <v>1</v>
      </c>
      <c r="E83" s="11" t="s">
        <v>1</v>
      </c>
      <c r="F83" s="11" t="s">
        <v>1</v>
      </c>
      <c r="G83" s="12" t="s">
        <v>1</v>
      </c>
      <c r="H83" s="15" t="s">
        <v>1</v>
      </c>
      <c r="I83" s="11" t="s">
        <v>1</v>
      </c>
      <c r="J83" s="5"/>
      <c r="K83" s="5"/>
    </row>
    <row r="84" spans="1:11" ht="12">
      <c r="A84" s="25">
        <v>1</v>
      </c>
      <c r="C84" s="4" t="s">
        <v>80</v>
      </c>
      <c r="E84" s="25">
        <v>1</v>
      </c>
      <c r="G84" s="6"/>
      <c r="H84" s="26"/>
      <c r="J84" s="5"/>
      <c r="K84" s="5"/>
    </row>
    <row r="85" spans="1:11" ht="12">
      <c r="A85" s="10" t="s">
        <v>81</v>
      </c>
      <c r="C85" s="4" t="s">
        <v>82</v>
      </c>
      <c r="E85" s="10" t="s">
        <v>81</v>
      </c>
      <c r="F85" s="65"/>
      <c r="G85" s="66"/>
      <c r="H85" s="66">
        <v>0</v>
      </c>
      <c r="I85" s="66"/>
      <c r="J85" s="5"/>
      <c r="K85" s="5"/>
    </row>
    <row r="86" spans="1:11" ht="12">
      <c r="A86" s="10" t="s">
        <v>83</v>
      </c>
      <c r="C86" s="4" t="s">
        <v>84</v>
      </c>
      <c r="E86" s="10" t="s">
        <v>83</v>
      </c>
      <c r="F86" s="65"/>
      <c r="G86" s="66"/>
      <c r="H86" s="66">
        <v>0</v>
      </c>
      <c r="I86" s="66"/>
      <c r="J86" s="5"/>
      <c r="K86" s="5"/>
    </row>
    <row r="87" spans="1:11" ht="12">
      <c r="A87" s="10" t="s">
        <v>85</v>
      </c>
      <c r="C87" s="4" t="s">
        <v>86</v>
      </c>
      <c r="E87" s="10" t="s">
        <v>85</v>
      </c>
      <c r="F87" s="65"/>
      <c r="G87" s="66"/>
      <c r="H87" s="66">
        <v>15668</v>
      </c>
      <c r="I87" s="66"/>
      <c r="J87" s="5"/>
      <c r="K87" s="5"/>
    </row>
    <row r="88" spans="1:11" ht="12">
      <c r="A88" s="25">
        <v>3</v>
      </c>
      <c r="C88" s="4" t="s">
        <v>87</v>
      </c>
      <c r="E88" s="25">
        <v>3</v>
      </c>
      <c r="F88" s="65"/>
      <c r="G88" s="66"/>
      <c r="H88" s="66">
        <v>1984</v>
      </c>
      <c r="I88" s="66"/>
      <c r="J88" s="5"/>
      <c r="K88" s="5"/>
    </row>
    <row r="89" spans="1:11" ht="12">
      <c r="A89" s="25">
        <v>4</v>
      </c>
      <c r="C89" s="4" t="s">
        <v>88</v>
      </c>
      <c r="E89" s="25">
        <v>4</v>
      </c>
      <c r="F89" s="65"/>
      <c r="G89" s="66"/>
      <c r="H89" s="66">
        <f>SUM(H87:H88)</f>
        <v>17652</v>
      </c>
      <c r="I89" s="66"/>
      <c r="J89" s="5"/>
      <c r="K89" s="5"/>
    </row>
    <row r="90" spans="1:11" ht="12">
      <c r="A90" s="25">
        <v>5</v>
      </c>
      <c r="E90" s="25">
        <v>5</v>
      </c>
      <c r="F90" s="65"/>
      <c r="G90" s="66"/>
      <c r="H90" s="66"/>
      <c r="I90" s="66"/>
      <c r="J90" s="5"/>
      <c r="K90" s="5"/>
    </row>
    <row r="91" spans="1:11" ht="12">
      <c r="A91" s="25">
        <v>6</v>
      </c>
      <c r="C91" s="4" t="s">
        <v>89</v>
      </c>
      <c r="E91" s="25">
        <v>6</v>
      </c>
      <c r="F91" s="65"/>
      <c r="G91" s="66"/>
      <c r="H91" s="66">
        <v>8187</v>
      </c>
      <c r="I91" s="66"/>
      <c r="J91" s="5"/>
      <c r="K91" s="5"/>
    </row>
    <row r="92" spans="1:11" ht="12">
      <c r="A92" s="25">
        <v>7</v>
      </c>
      <c r="C92" s="4" t="s">
        <v>90</v>
      </c>
      <c r="E92" s="25">
        <v>7</v>
      </c>
      <c r="F92" s="65"/>
      <c r="G92" s="66"/>
      <c r="H92" s="66">
        <v>941</v>
      </c>
      <c r="I92" s="66"/>
      <c r="J92" s="5"/>
      <c r="K92" s="5"/>
    </row>
    <row r="93" spans="1:11" ht="12">
      <c r="A93" s="25">
        <v>8</v>
      </c>
      <c r="C93" s="4" t="s">
        <v>91</v>
      </c>
      <c r="E93" s="25">
        <v>8</v>
      </c>
      <c r="F93" s="65"/>
      <c r="G93" s="66"/>
      <c r="H93" s="66">
        <f>SUM(H91:H92)</f>
        <v>9128</v>
      </c>
      <c r="I93" s="66"/>
      <c r="J93" s="5"/>
      <c r="K93" s="5"/>
    </row>
    <row r="94" spans="1:11" ht="12">
      <c r="A94" s="25">
        <v>9</v>
      </c>
      <c r="E94" s="25">
        <v>9</v>
      </c>
      <c r="F94" s="65"/>
      <c r="G94" s="66"/>
      <c r="H94" s="66"/>
      <c r="I94" s="66"/>
      <c r="J94" s="5"/>
      <c r="K94" s="5"/>
    </row>
    <row r="95" spans="1:11" ht="12">
      <c r="A95" s="25">
        <v>10</v>
      </c>
      <c r="C95" s="4" t="s">
        <v>92</v>
      </c>
      <c r="E95" s="25">
        <v>10</v>
      </c>
      <c r="F95" s="65"/>
      <c r="G95" s="66"/>
      <c r="H95" s="66">
        <f>H87+H91</f>
        <v>23855</v>
      </c>
      <c r="I95" s="66"/>
      <c r="J95" s="5"/>
      <c r="K95" s="5"/>
    </row>
    <row r="96" spans="1:11" ht="12">
      <c r="A96" s="25">
        <v>11</v>
      </c>
      <c r="C96" s="4" t="s">
        <v>93</v>
      </c>
      <c r="E96" s="25">
        <v>11</v>
      </c>
      <c r="F96" s="65"/>
      <c r="G96" s="66"/>
      <c r="H96" s="66">
        <f>H88+H92</f>
        <v>2925</v>
      </c>
      <c r="I96" s="66"/>
      <c r="J96" s="5"/>
      <c r="K96" s="5"/>
    </row>
    <row r="97" spans="1:11" ht="12">
      <c r="A97" s="25">
        <v>12</v>
      </c>
      <c r="C97" s="4" t="s">
        <v>94</v>
      </c>
      <c r="E97" s="25">
        <v>12</v>
      </c>
      <c r="F97" s="65"/>
      <c r="G97" s="66"/>
      <c r="H97" s="66">
        <f>H95+H96</f>
        <v>26780</v>
      </c>
      <c r="I97" s="66"/>
      <c r="J97" s="5"/>
      <c r="K97" s="5"/>
    </row>
    <row r="98" spans="1:11" ht="12">
      <c r="A98" s="25">
        <v>13</v>
      </c>
      <c r="E98" s="25">
        <v>13</v>
      </c>
      <c r="G98" s="66"/>
      <c r="H98" s="67"/>
      <c r="I98" s="67"/>
      <c r="J98" s="5"/>
      <c r="K98" s="5"/>
    </row>
    <row r="99" spans="1:11" ht="12">
      <c r="A99" s="25">
        <v>15</v>
      </c>
      <c r="C99" s="4" t="s">
        <v>95</v>
      </c>
      <c r="E99" s="25">
        <v>15</v>
      </c>
      <c r="G99" s="66"/>
      <c r="H99" s="68"/>
      <c r="I99" s="67"/>
      <c r="J99" s="5"/>
      <c r="K99" s="5"/>
    </row>
    <row r="100" spans="1:11" ht="12">
      <c r="A100" s="25">
        <v>16</v>
      </c>
      <c r="C100" s="4" t="s">
        <v>96</v>
      </c>
      <c r="E100" s="25">
        <v>16</v>
      </c>
      <c r="G100" s="66"/>
      <c r="H100" s="67">
        <f>(H52-H294)/H97</f>
        <v>19261.5860948469</v>
      </c>
      <c r="I100" s="69"/>
      <c r="J100" s="5"/>
      <c r="K100" s="5"/>
    </row>
    <row r="101" spans="1:11" ht="12">
      <c r="A101" s="25">
        <v>17</v>
      </c>
      <c r="C101" s="4" t="s">
        <v>97</v>
      </c>
      <c r="E101" s="25">
        <v>17</v>
      </c>
      <c r="G101" s="66"/>
      <c r="H101" s="67">
        <v>1860</v>
      </c>
      <c r="I101" s="67"/>
      <c r="J101" s="5"/>
      <c r="K101" s="5"/>
    </row>
    <row r="102" spans="1:11" ht="12">
      <c r="A102" s="25">
        <v>18</v>
      </c>
      <c r="E102" s="25">
        <v>18</v>
      </c>
      <c r="G102" s="66"/>
      <c r="H102" s="67"/>
      <c r="I102" s="67"/>
      <c r="J102" s="5"/>
      <c r="K102" s="5"/>
    </row>
    <row r="103" spans="1:11" ht="12">
      <c r="A103" s="5">
        <v>19</v>
      </c>
      <c r="C103" s="4" t="s">
        <v>98</v>
      </c>
      <c r="E103" s="5">
        <v>19</v>
      </c>
      <c r="G103" s="66"/>
      <c r="H103" s="67"/>
      <c r="I103" s="67"/>
      <c r="J103" s="5"/>
      <c r="K103" s="5"/>
    </row>
    <row r="104" spans="1:11" ht="12">
      <c r="A104" s="25">
        <v>20</v>
      </c>
      <c r="C104" s="4" t="s">
        <v>99</v>
      </c>
      <c r="E104" s="25">
        <v>20</v>
      </c>
      <c r="F104" s="21"/>
      <c r="G104" s="70"/>
      <c r="H104" s="70">
        <f>G352+G391</f>
        <v>1988</v>
      </c>
      <c r="I104" s="70"/>
      <c r="J104" s="5"/>
      <c r="K104" s="5"/>
    </row>
    <row r="105" spans="1:11" ht="12">
      <c r="A105" s="25">
        <v>21</v>
      </c>
      <c r="C105" s="4" t="s">
        <v>100</v>
      </c>
      <c r="E105" s="25">
        <v>21</v>
      </c>
      <c r="F105" s="21"/>
      <c r="G105" s="70"/>
      <c r="H105" s="70">
        <f>G348+G387</f>
        <v>1343</v>
      </c>
      <c r="I105" s="70"/>
      <c r="J105" s="5"/>
      <c r="K105" s="5"/>
    </row>
    <row r="106" spans="1:11" ht="12">
      <c r="A106" s="25">
        <v>22</v>
      </c>
      <c r="C106" s="4" t="s">
        <v>101</v>
      </c>
      <c r="E106" s="25">
        <v>22</v>
      </c>
      <c r="F106" s="21"/>
      <c r="G106" s="70"/>
      <c r="H106" s="70">
        <f>G350+G389</f>
        <v>645</v>
      </c>
      <c r="I106" s="70"/>
      <c r="J106" s="5"/>
      <c r="K106" s="5"/>
    </row>
    <row r="107" spans="1:11" ht="12">
      <c r="A107" s="25">
        <v>23</v>
      </c>
      <c r="E107" s="25">
        <v>23</v>
      </c>
      <c r="F107" s="21"/>
      <c r="G107" s="70"/>
      <c r="H107" s="70"/>
      <c r="I107" s="70"/>
      <c r="J107" s="5"/>
      <c r="K107" s="5"/>
    </row>
    <row r="108" spans="1:11" ht="12">
      <c r="A108" s="25">
        <v>24</v>
      </c>
      <c r="C108" s="4" t="s">
        <v>102</v>
      </c>
      <c r="E108" s="25">
        <v>24</v>
      </c>
      <c r="F108" s="21"/>
      <c r="G108" s="70"/>
      <c r="H108" s="70"/>
      <c r="I108" s="70"/>
      <c r="K108" s="5"/>
    </row>
    <row r="109" spans="1:11" ht="12">
      <c r="A109" s="25">
        <v>25</v>
      </c>
      <c r="C109" s="4" t="s">
        <v>103</v>
      </c>
      <c r="E109" s="25">
        <v>25</v>
      </c>
      <c r="G109" s="66"/>
      <c r="H109" s="67"/>
      <c r="I109" s="67"/>
      <c r="K109" s="5"/>
    </row>
    <row r="110" spans="1:11" ht="12">
      <c r="A110" s="25">
        <v>26</v>
      </c>
      <c r="C110" s="4" t="s">
        <v>104</v>
      </c>
      <c r="E110" s="25">
        <v>26</v>
      </c>
      <c r="G110" s="66"/>
      <c r="H110" s="67">
        <f>IF(H105=0,0,(H348+H349+H387+H388)/H105)</f>
        <v>119796.34326135517</v>
      </c>
      <c r="I110" s="67"/>
      <c r="J110" s="5"/>
      <c r="K110" s="5"/>
    </row>
    <row r="111" spans="1:11" ht="12">
      <c r="A111" s="25">
        <v>27</v>
      </c>
      <c r="C111" s="4" t="s">
        <v>105</v>
      </c>
      <c r="E111" s="25">
        <v>27</v>
      </c>
      <c r="G111" s="66"/>
      <c r="H111" s="67">
        <f>IF(H106=0,0,(H350+H351+H389+H390)/H106)</f>
        <v>72486.70387596899</v>
      </c>
      <c r="I111" s="67"/>
      <c r="J111" s="5"/>
      <c r="K111" s="5"/>
    </row>
    <row r="112" spans="1:11" ht="12">
      <c r="A112" s="25">
        <v>28</v>
      </c>
      <c r="E112" s="25">
        <v>28</v>
      </c>
      <c r="G112" s="66"/>
      <c r="H112" s="67"/>
      <c r="I112" s="67"/>
      <c r="J112" s="5"/>
      <c r="K112" s="5"/>
    </row>
    <row r="113" spans="1:11" ht="12">
      <c r="A113" s="25">
        <v>29</v>
      </c>
      <c r="C113" s="4" t="s">
        <v>106</v>
      </c>
      <c r="E113" s="25">
        <v>29</v>
      </c>
      <c r="F113" s="71"/>
      <c r="G113" s="66"/>
      <c r="H113" s="66">
        <f>G52</f>
        <v>3815.893</v>
      </c>
      <c r="I113" s="66"/>
      <c r="J113" s="5"/>
      <c r="K113" s="5"/>
    </row>
    <row r="114" spans="1:11" ht="12">
      <c r="A114" s="4"/>
      <c r="H114" s="72"/>
      <c r="J114" s="5"/>
      <c r="K114" s="5"/>
    </row>
    <row r="115" spans="1:11" ht="12">
      <c r="A115" s="4"/>
      <c r="H115" s="20"/>
      <c r="K115" s="20"/>
    </row>
    <row r="116" spans="1:11" ht="30" customHeight="1">
      <c r="A116" s="4"/>
      <c r="C116" s="208" t="s">
        <v>107</v>
      </c>
      <c r="D116" s="208"/>
      <c r="E116" s="208"/>
      <c r="F116" s="208"/>
      <c r="G116" s="208"/>
      <c r="H116" s="208"/>
      <c r="I116" s="208"/>
      <c r="K116" s="20"/>
    </row>
    <row r="117" spans="1:11" ht="12">
      <c r="A117" s="4"/>
      <c r="H117" s="20"/>
      <c r="K117" s="20"/>
    </row>
    <row r="118" spans="1:11" ht="12">
      <c r="A118" s="4"/>
      <c r="H118" s="20"/>
      <c r="K118" s="20"/>
    </row>
    <row r="119" spans="1:11" ht="12">
      <c r="A119" s="4"/>
      <c r="H119" s="20"/>
      <c r="K119" s="20"/>
    </row>
    <row r="120" spans="1:11" ht="12">
      <c r="A120" s="4"/>
      <c r="C120" s="17"/>
      <c r="D120" s="17"/>
      <c r="E120" s="17"/>
      <c r="F120" s="17"/>
      <c r="G120" s="73"/>
      <c r="H120" s="19"/>
      <c r="K120" s="20"/>
    </row>
    <row r="121" spans="1:11" ht="12">
      <c r="A121" s="4"/>
      <c r="H121" s="20"/>
      <c r="K121" s="20"/>
    </row>
    <row r="122" spans="1:11" ht="12">
      <c r="A122" s="4"/>
      <c r="H122" s="20"/>
      <c r="K122" s="20"/>
    </row>
    <row r="123" spans="1:11" ht="12">
      <c r="A123" s="4"/>
      <c r="H123" s="20"/>
      <c r="K123" s="20"/>
    </row>
    <row r="124" spans="1:11" ht="12">
      <c r="A124" s="4"/>
      <c r="H124" s="20"/>
      <c r="K124" s="20"/>
    </row>
    <row r="125" spans="1:11" ht="12">
      <c r="A125" s="4"/>
      <c r="H125" s="20"/>
      <c r="K125" s="20"/>
    </row>
    <row r="126" spans="1:11" ht="12">
      <c r="A126" s="4"/>
      <c r="H126" s="20"/>
      <c r="K126" s="20"/>
    </row>
    <row r="127" spans="5:13" ht="12">
      <c r="E127" s="22"/>
      <c r="G127" s="6"/>
      <c r="H127" s="20"/>
      <c r="I127" s="35"/>
      <c r="K127" s="20"/>
      <c r="M127" s="62"/>
    </row>
    <row r="128" spans="1:11" ht="12">
      <c r="A128" s="4"/>
      <c r="H128" s="20"/>
      <c r="K128" s="20"/>
    </row>
    <row r="129" spans="1:11" ht="12">
      <c r="A129" s="34" t="str">
        <f>$A$34</f>
        <v>Institution No.:  </v>
      </c>
      <c r="C129" s="74"/>
      <c r="G129" s="5"/>
      <c r="H129" s="5"/>
      <c r="I129" s="39" t="s">
        <v>108</v>
      </c>
      <c r="J129" s="5"/>
      <c r="K129" s="5"/>
    </row>
    <row r="130" spans="1:11" ht="12">
      <c r="A130" s="49"/>
      <c r="B130" s="209" t="s">
        <v>109</v>
      </c>
      <c r="C130" s="209"/>
      <c r="D130" s="209"/>
      <c r="E130" s="209"/>
      <c r="F130" s="209"/>
      <c r="G130" s="209"/>
      <c r="H130" s="209"/>
      <c r="I130" s="209"/>
      <c r="J130" s="209"/>
      <c r="K130" s="209"/>
    </row>
    <row r="131" spans="1:11" ht="12">
      <c r="A131" s="34"/>
      <c r="C131" s="5" t="s">
        <v>273</v>
      </c>
      <c r="G131" s="5"/>
      <c r="H131" s="5"/>
      <c r="I131" s="36" t="str">
        <f>$K$3</f>
        <v>Date: 10/3/2011</v>
      </c>
      <c r="J131" s="5"/>
      <c r="K131" s="5"/>
    </row>
    <row r="132" spans="1:11" ht="12">
      <c r="A132" s="11"/>
      <c r="C132" s="11" t="s">
        <v>1</v>
      </c>
      <c r="D132" s="11" t="s">
        <v>1</v>
      </c>
      <c r="E132" s="11" t="s">
        <v>1</v>
      </c>
      <c r="F132" s="11" t="s">
        <v>1</v>
      </c>
      <c r="G132" s="11" t="s">
        <v>1</v>
      </c>
      <c r="H132" s="11" t="s">
        <v>1</v>
      </c>
      <c r="I132" s="11" t="s">
        <v>1</v>
      </c>
      <c r="J132" s="11" t="s">
        <v>1</v>
      </c>
      <c r="K132" s="5"/>
    </row>
    <row r="133" spans="1:11" ht="12">
      <c r="A133" s="37"/>
      <c r="D133" s="38" t="s">
        <v>51</v>
      </c>
      <c r="G133" s="5"/>
      <c r="H133" s="5"/>
      <c r="J133" s="5"/>
      <c r="K133" s="5"/>
    </row>
    <row r="134" spans="1:11" ht="12">
      <c r="A134" s="37"/>
      <c r="D134" s="38" t="s">
        <v>110</v>
      </c>
      <c r="G134" s="5"/>
      <c r="H134" s="5"/>
      <c r="J134" s="5"/>
      <c r="K134" s="5"/>
    </row>
    <row r="135" spans="1:11" ht="12">
      <c r="A135" s="11"/>
      <c r="D135" s="38" t="s">
        <v>111</v>
      </c>
      <c r="E135" s="38" t="s">
        <v>111</v>
      </c>
      <c r="F135" s="38" t="s">
        <v>112</v>
      </c>
      <c r="G135" s="38"/>
      <c r="H135" s="5"/>
      <c r="J135" s="5"/>
      <c r="K135" s="5"/>
    </row>
    <row r="136" spans="1:11" ht="12">
      <c r="A136" s="4"/>
      <c r="C136" s="38" t="s">
        <v>113</v>
      </c>
      <c r="D136" s="38" t="s">
        <v>114</v>
      </c>
      <c r="E136" s="38" t="s">
        <v>115</v>
      </c>
      <c r="F136" s="38" t="s">
        <v>116</v>
      </c>
      <c r="G136" s="38"/>
      <c r="H136" s="5"/>
      <c r="J136" s="5"/>
      <c r="K136" s="5"/>
    </row>
    <row r="137" spans="1:11" ht="12">
      <c r="A137" s="4"/>
      <c r="C137" s="11" t="s">
        <v>1</v>
      </c>
      <c r="D137" s="11" t="s">
        <v>1</v>
      </c>
      <c r="E137" s="11" t="s">
        <v>1</v>
      </c>
      <c r="F137" s="11" t="s">
        <v>1</v>
      </c>
      <c r="G137" s="11" t="s">
        <v>1</v>
      </c>
      <c r="H137" s="5"/>
      <c r="J137" s="5"/>
      <c r="K137" s="5"/>
    </row>
    <row r="138" spans="1:11" ht="12">
      <c r="A138" s="4"/>
      <c r="G138" s="5"/>
      <c r="H138" s="5"/>
      <c r="J138" s="5"/>
      <c r="K138" s="5"/>
    </row>
    <row r="139" spans="1:11" ht="12">
      <c r="A139" s="4"/>
      <c r="C139" s="4" t="s">
        <v>117</v>
      </c>
      <c r="D139" s="75">
        <v>0</v>
      </c>
      <c r="E139" s="75">
        <v>0</v>
      </c>
      <c r="F139" s="76"/>
      <c r="G139" s="5"/>
      <c r="H139" s="5"/>
      <c r="J139" s="5"/>
      <c r="K139" s="5"/>
    </row>
    <row r="140" spans="1:11" ht="12">
      <c r="A140" s="4"/>
      <c r="D140" s="75"/>
      <c r="E140" s="75"/>
      <c r="F140" s="75"/>
      <c r="G140" s="5"/>
      <c r="H140" s="5"/>
      <c r="J140" s="5"/>
      <c r="K140" s="5"/>
    </row>
    <row r="141" spans="1:11" ht="12">
      <c r="A141" s="4"/>
      <c r="C141" s="4" t="s">
        <v>118</v>
      </c>
      <c r="D141" s="66">
        <v>13638</v>
      </c>
      <c r="E141" s="66">
        <v>363</v>
      </c>
      <c r="F141" s="76">
        <f>D141/E141</f>
        <v>37.570247933884296</v>
      </c>
      <c r="G141" s="25"/>
      <c r="H141" s="5"/>
      <c r="J141" s="5"/>
      <c r="K141" s="5"/>
    </row>
    <row r="142" spans="1:11" ht="12">
      <c r="A142" s="4"/>
      <c r="D142" s="67"/>
      <c r="E142" s="67"/>
      <c r="F142" s="77"/>
      <c r="G142" s="5"/>
      <c r="H142" s="5"/>
      <c r="J142" s="5"/>
      <c r="K142" s="5"/>
    </row>
    <row r="143" spans="1:11" ht="12">
      <c r="A143" s="4"/>
      <c r="C143" s="4" t="s">
        <v>119</v>
      </c>
      <c r="D143" s="66">
        <v>10196</v>
      </c>
      <c r="E143" s="66">
        <v>518</v>
      </c>
      <c r="F143" s="76">
        <f>D143/E143</f>
        <v>19.683397683397683</v>
      </c>
      <c r="G143" s="25"/>
      <c r="H143" s="5"/>
      <c r="J143" s="5"/>
      <c r="K143" s="5"/>
    </row>
    <row r="144" spans="1:11" ht="12">
      <c r="A144" s="4"/>
      <c r="D144" s="67"/>
      <c r="E144" s="67"/>
      <c r="F144" s="77"/>
      <c r="G144" s="5"/>
      <c r="H144" s="5"/>
      <c r="J144" s="5"/>
      <c r="K144" s="5"/>
    </row>
    <row r="145" spans="1:11" ht="12">
      <c r="A145" s="4"/>
      <c r="C145" s="4" t="s">
        <v>120</v>
      </c>
      <c r="D145" s="66">
        <f>SUM(D139:D143)</f>
        <v>23834</v>
      </c>
      <c r="E145" s="66">
        <f>SUM(E139:E143)</f>
        <v>881</v>
      </c>
      <c r="F145" s="76">
        <f>D145/E145</f>
        <v>27.053348467650398</v>
      </c>
      <c r="G145" s="28"/>
      <c r="H145" s="78"/>
      <c r="J145" s="5"/>
      <c r="K145" s="5"/>
    </row>
    <row r="146" spans="1:11" ht="12">
      <c r="A146" s="4"/>
      <c r="D146" s="79"/>
      <c r="E146" s="79"/>
      <c r="F146" s="80"/>
      <c r="G146" s="5"/>
      <c r="H146" s="5"/>
      <c r="J146" s="5"/>
      <c r="K146" s="5"/>
    </row>
    <row r="147" spans="1:11" ht="12">
      <c r="A147" s="4"/>
      <c r="D147" s="79"/>
      <c r="E147" s="79"/>
      <c r="F147" s="80"/>
      <c r="G147" s="5"/>
      <c r="H147" s="5"/>
      <c r="J147" s="5"/>
      <c r="K147" s="5"/>
    </row>
    <row r="148" spans="1:11" ht="12">
      <c r="A148" s="4"/>
      <c r="C148" s="4" t="s">
        <v>121</v>
      </c>
      <c r="D148" s="67">
        <v>1812</v>
      </c>
      <c r="E148" s="67">
        <v>263</v>
      </c>
      <c r="F148" s="76">
        <f>D148/E148</f>
        <v>6.889733840304182</v>
      </c>
      <c r="G148" s="25"/>
      <c r="H148" s="5"/>
      <c r="J148" s="5"/>
      <c r="K148" s="5"/>
    </row>
    <row r="149" spans="1:11" ht="12">
      <c r="A149" s="4"/>
      <c r="D149" s="67"/>
      <c r="E149" s="67"/>
      <c r="F149" s="76"/>
      <c r="G149" s="5"/>
      <c r="H149" s="5"/>
      <c r="J149" s="5"/>
      <c r="K149" s="5"/>
    </row>
    <row r="150" spans="1:11" ht="12">
      <c r="A150" s="4"/>
      <c r="B150" s="4" t="s">
        <v>0</v>
      </c>
      <c r="C150" s="4" t="s">
        <v>122</v>
      </c>
      <c r="D150" s="67">
        <v>1134</v>
      </c>
      <c r="E150" s="67">
        <v>353</v>
      </c>
      <c r="F150" s="76">
        <f>D150/E150</f>
        <v>3.2124645892351276</v>
      </c>
      <c r="G150" s="25"/>
      <c r="H150" s="5"/>
      <c r="J150" s="5"/>
      <c r="K150" s="5"/>
    </row>
    <row r="151" spans="1:11" ht="12">
      <c r="A151" s="4"/>
      <c r="D151" s="67"/>
      <c r="E151" s="67"/>
      <c r="F151" s="76"/>
      <c r="G151" s="5"/>
      <c r="H151" s="5"/>
      <c r="J151" s="5"/>
      <c r="K151" s="5"/>
    </row>
    <row r="152" spans="1:11" ht="12">
      <c r="A152" s="4"/>
      <c r="C152" s="4" t="s">
        <v>123</v>
      </c>
      <c r="D152" s="67">
        <f>SUM(D148:D150)</f>
        <v>2946</v>
      </c>
      <c r="E152" s="67">
        <f>SUM(E148:E150)</f>
        <v>616</v>
      </c>
      <c r="F152" s="76">
        <f>D152/E152</f>
        <v>4.782467532467533</v>
      </c>
      <c r="G152" s="25"/>
      <c r="H152" s="5"/>
      <c r="J152" s="5"/>
      <c r="K152" s="5"/>
    </row>
    <row r="153" spans="1:11" ht="12">
      <c r="A153" s="4"/>
      <c r="D153" s="79"/>
      <c r="E153" s="79"/>
      <c r="F153" s="76"/>
      <c r="G153" s="5"/>
      <c r="H153" s="5"/>
      <c r="J153" s="5"/>
      <c r="K153" s="5"/>
    </row>
    <row r="154" spans="1:11" ht="12">
      <c r="A154" s="4"/>
      <c r="C154" s="4" t="s">
        <v>124</v>
      </c>
      <c r="D154" s="81">
        <f>SUM(D145,D152)</f>
        <v>26780</v>
      </c>
      <c r="E154" s="81">
        <f>SUM(E145,E152)</f>
        <v>1497</v>
      </c>
      <c r="F154" s="76">
        <f>D154/E154</f>
        <v>17.889111556446228</v>
      </c>
      <c r="G154" s="25"/>
      <c r="H154" s="5"/>
      <c r="J154" s="5"/>
      <c r="K154" s="5"/>
    </row>
    <row r="155" spans="1:11" ht="12">
      <c r="A155" s="4"/>
      <c r="D155" s="82"/>
      <c r="E155" s="82"/>
      <c r="G155" s="5"/>
      <c r="H155" s="5"/>
      <c r="J155" s="5"/>
      <c r="K155" s="5"/>
    </row>
    <row r="156" spans="1:11" ht="12">
      <c r="A156" s="4"/>
      <c r="G156" s="5"/>
      <c r="H156" s="5"/>
      <c r="J156" s="5"/>
      <c r="K156" s="5"/>
    </row>
    <row r="157" spans="1:11" ht="12">
      <c r="A157" s="4"/>
      <c r="G157" s="5"/>
      <c r="H157" s="5"/>
      <c r="J157" s="5"/>
      <c r="K157" s="5"/>
    </row>
    <row r="158" spans="1:11" ht="12">
      <c r="A158" s="4"/>
      <c r="G158" s="5"/>
      <c r="H158" s="5"/>
      <c r="J158" s="5"/>
      <c r="K158" s="5"/>
    </row>
    <row r="159" spans="1:11" ht="12">
      <c r="A159" s="4"/>
      <c r="C159" s="4" t="s">
        <v>125</v>
      </c>
      <c r="G159" s="5"/>
      <c r="H159" s="5"/>
      <c r="J159" s="5"/>
      <c r="K159" s="5"/>
    </row>
    <row r="160" spans="1:11" ht="12">
      <c r="A160" s="4"/>
      <c r="C160" s="4" t="s">
        <v>126</v>
      </c>
      <c r="G160" s="5"/>
      <c r="H160" s="5"/>
      <c r="J160" s="5"/>
      <c r="K160" s="5"/>
    </row>
    <row r="161" spans="1:11" ht="12">
      <c r="A161" s="4"/>
      <c r="H161" s="20"/>
      <c r="K161" s="20"/>
    </row>
    <row r="162" spans="1:11" ht="12">
      <c r="A162" s="4"/>
      <c r="H162" s="20"/>
      <c r="K162" s="20"/>
    </row>
    <row r="163" spans="1:11" ht="12">
      <c r="A163" s="4"/>
      <c r="H163" s="20"/>
      <c r="K163" s="20"/>
    </row>
    <row r="164" spans="1:11" ht="12">
      <c r="A164" s="4"/>
      <c r="H164" s="20"/>
      <c r="K164" s="20"/>
    </row>
    <row r="165" spans="1:11" ht="12">
      <c r="A165" s="4"/>
      <c r="H165" s="20"/>
      <c r="K165" s="20"/>
    </row>
    <row r="166" spans="1:11" ht="12">
      <c r="A166" s="4"/>
      <c r="H166" s="20"/>
      <c r="K166" s="20"/>
    </row>
    <row r="167" spans="1:11" ht="12">
      <c r="A167" s="4"/>
      <c r="H167" s="20"/>
      <c r="K167" s="20"/>
    </row>
    <row r="168" spans="1:11" ht="12">
      <c r="A168" s="4"/>
      <c r="H168" s="20"/>
      <c r="K168" s="20"/>
    </row>
    <row r="169" spans="1:11" ht="12">
      <c r="A169" s="4"/>
      <c r="H169" s="20"/>
      <c r="K169" s="20"/>
    </row>
    <row r="170" spans="1:11" ht="12">
      <c r="A170" s="4"/>
      <c r="H170" s="20"/>
      <c r="K170" s="20"/>
    </row>
    <row r="171" spans="1:11" ht="12">
      <c r="A171" s="4"/>
      <c r="H171" s="20"/>
      <c r="K171" s="20"/>
    </row>
    <row r="172" spans="1:11" ht="12">
      <c r="A172" s="4"/>
      <c r="H172" s="20"/>
      <c r="K172" s="20"/>
    </row>
    <row r="173" spans="1:11" ht="12">
      <c r="A173" s="4"/>
      <c r="H173" s="20"/>
      <c r="K173" s="20"/>
    </row>
    <row r="174" spans="1:11" ht="12">
      <c r="A174" s="4"/>
      <c r="H174" s="20"/>
      <c r="K174" s="20"/>
    </row>
    <row r="175" spans="1:11" ht="12">
      <c r="A175" s="4"/>
      <c r="H175" s="20"/>
      <c r="K175" s="20"/>
    </row>
    <row r="176" spans="1:11" ht="12">
      <c r="A176" s="4"/>
      <c r="H176" s="20"/>
      <c r="K176" s="20"/>
    </row>
    <row r="177" spans="1:11" ht="12">
      <c r="A177" s="4"/>
      <c r="H177" s="20"/>
      <c r="K177" s="20"/>
    </row>
    <row r="178" spans="1:11" s="17" customFormat="1" ht="12">
      <c r="A178" s="34" t="str">
        <f>$A$34</f>
        <v>Institution No.:  </v>
      </c>
      <c r="E178" s="16"/>
      <c r="G178" s="18"/>
      <c r="H178" s="19"/>
      <c r="J178" s="18"/>
      <c r="K178" s="33" t="s">
        <v>127</v>
      </c>
    </row>
    <row r="179" spans="5:11" s="17" customFormat="1" ht="12">
      <c r="E179" s="16" t="s">
        <v>128</v>
      </c>
      <c r="G179" s="18"/>
      <c r="H179" s="19"/>
      <c r="J179" s="18"/>
      <c r="K179" s="19"/>
    </row>
    <row r="180" spans="1:11" ht="12">
      <c r="A180" s="34"/>
      <c r="C180" s="5" t="s">
        <v>273</v>
      </c>
      <c r="F180" s="7"/>
      <c r="G180" s="83"/>
      <c r="H180" s="84"/>
      <c r="J180" s="6"/>
      <c r="K180" s="36" t="str">
        <f>$K$3</f>
        <v>Date: 10/3/2011</v>
      </c>
    </row>
    <row r="181" spans="1:11" ht="12">
      <c r="A181" s="11" t="s">
        <v>1</v>
      </c>
      <c r="B181" s="11" t="s">
        <v>1</v>
      </c>
      <c r="C181" s="11" t="s">
        <v>1</v>
      </c>
      <c r="D181" s="11" t="s">
        <v>1</v>
      </c>
      <c r="E181" s="11" t="s">
        <v>1</v>
      </c>
      <c r="F181" s="11" t="s">
        <v>1</v>
      </c>
      <c r="G181" s="12" t="s">
        <v>1</v>
      </c>
      <c r="H181" s="15" t="s">
        <v>1</v>
      </c>
      <c r="I181" s="11" t="s">
        <v>1</v>
      </c>
      <c r="J181" s="12" t="s">
        <v>1</v>
      </c>
      <c r="K181" s="15" t="s">
        <v>1</v>
      </c>
    </row>
    <row r="182" spans="1:11" ht="12">
      <c r="A182" s="37" t="s">
        <v>2</v>
      </c>
      <c r="E182" s="37" t="s">
        <v>2</v>
      </c>
      <c r="F182" s="1"/>
      <c r="G182" s="2"/>
      <c r="H182" s="3" t="s">
        <v>51</v>
      </c>
      <c r="I182" s="1"/>
      <c r="J182" s="5"/>
      <c r="K182" s="5"/>
    </row>
    <row r="183" spans="1:11" ht="33.75" customHeight="1">
      <c r="A183" s="37" t="s">
        <v>4</v>
      </c>
      <c r="C183" s="38" t="s">
        <v>18</v>
      </c>
      <c r="D183" s="85" t="s">
        <v>129</v>
      </c>
      <c r="E183" s="37" t="s">
        <v>4</v>
      </c>
      <c r="F183" s="1"/>
      <c r="G183" s="2" t="s">
        <v>6</v>
      </c>
      <c r="H183" s="3" t="s">
        <v>7</v>
      </c>
      <c r="I183" s="1"/>
      <c r="J183" s="5"/>
      <c r="K183" s="5"/>
    </row>
    <row r="184" spans="1:11" ht="12">
      <c r="A184" s="11" t="s">
        <v>1</v>
      </c>
      <c r="B184" s="11" t="s">
        <v>1</v>
      </c>
      <c r="C184" s="11" t="s">
        <v>1</v>
      </c>
      <c r="D184" s="11" t="s">
        <v>1</v>
      </c>
      <c r="E184" s="11" t="s">
        <v>1</v>
      </c>
      <c r="F184" s="11" t="s">
        <v>1</v>
      </c>
      <c r="G184" s="12" t="s">
        <v>1</v>
      </c>
      <c r="H184" s="15" t="s">
        <v>1</v>
      </c>
      <c r="I184" s="11" t="s">
        <v>1</v>
      </c>
      <c r="J184" s="5"/>
      <c r="K184" s="5"/>
    </row>
    <row r="185" spans="1:11" ht="12">
      <c r="A185" s="25">
        <v>1</v>
      </c>
      <c r="C185" s="4" t="s">
        <v>130</v>
      </c>
      <c r="E185" s="25">
        <v>1</v>
      </c>
      <c r="G185" s="6"/>
      <c r="H185" s="20"/>
      <c r="J185" s="5"/>
      <c r="K185" s="5"/>
    </row>
    <row r="186" spans="1:11" ht="12">
      <c r="A186" s="25">
        <f>(A185+1)</f>
        <v>2</v>
      </c>
      <c r="C186" s="4" t="s">
        <v>131</v>
      </c>
      <c r="D186" s="4" t="s">
        <v>132</v>
      </c>
      <c r="E186" s="25">
        <f>(E185+1)</f>
        <v>2</v>
      </c>
      <c r="F186" s="21"/>
      <c r="G186" s="70">
        <v>69</v>
      </c>
      <c r="H186" s="70">
        <v>1309638</v>
      </c>
      <c r="I186" s="70"/>
      <c r="J186" s="5"/>
      <c r="K186" s="5"/>
    </row>
    <row r="187" spans="1:11" ht="12">
      <c r="A187" s="25">
        <f>(A186+1)</f>
        <v>3</v>
      </c>
      <c r="D187" s="4" t="s">
        <v>133</v>
      </c>
      <c r="E187" s="25">
        <f>(E186+1)</f>
        <v>3</v>
      </c>
      <c r="F187" s="21"/>
      <c r="G187" s="70">
        <v>970</v>
      </c>
      <c r="H187" s="70">
        <v>10092211</v>
      </c>
      <c r="I187" s="70"/>
      <c r="J187" s="5"/>
      <c r="K187" s="5"/>
    </row>
    <row r="188" spans="1:11" ht="12">
      <c r="A188" s="25">
        <v>4</v>
      </c>
      <c r="C188" s="4" t="s">
        <v>134</v>
      </c>
      <c r="D188" s="4" t="s">
        <v>135</v>
      </c>
      <c r="E188" s="25">
        <v>4</v>
      </c>
      <c r="F188" s="21"/>
      <c r="G188" s="70">
        <v>21</v>
      </c>
      <c r="H188" s="70">
        <v>626366</v>
      </c>
      <c r="I188" s="70"/>
      <c r="J188" s="5"/>
      <c r="K188" s="5"/>
    </row>
    <row r="189" spans="1:11" ht="12">
      <c r="A189" s="25">
        <f>(A188+1)</f>
        <v>5</v>
      </c>
      <c r="D189" s="4" t="s">
        <v>136</v>
      </c>
      <c r="E189" s="25">
        <f>(E188+1)</f>
        <v>5</v>
      </c>
      <c r="F189" s="21"/>
      <c r="G189" s="70">
        <v>435</v>
      </c>
      <c r="H189" s="70">
        <v>11527121</v>
      </c>
      <c r="I189" s="70"/>
      <c r="J189" s="5"/>
      <c r="K189" s="5"/>
    </row>
    <row r="190" spans="1:11" ht="12">
      <c r="A190" s="25">
        <f>(A189+1)</f>
        <v>6</v>
      </c>
      <c r="C190" s="4" t="s">
        <v>137</v>
      </c>
      <c r="E190" s="25">
        <f>(E189+1)</f>
        <v>6</v>
      </c>
      <c r="G190" s="67">
        <f>SUM(G186:G189)</f>
        <v>1495</v>
      </c>
      <c r="H190" s="67">
        <f>SUM(H186:H189)</f>
        <v>23555336</v>
      </c>
      <c r="I190" s="67"/>
      <c r="J190" s="5"/>
      <c r="K190" s="5"/>
    </row>
    <row r="191" spans="1:11" ht="12">
      <c r="A191" s="25">
        <f>(A190+1)</f>
        <v>7</v>
      </c>
      <c r="C191" s="4" t="s">
        <v>138</v>
      </c>
      <c r="E191" s="25">
        <f>(E190+1)</f>
        <v>7</v>
      </c>
      <c r="G191" s="66"/>
      <c r="H191" s="66"/>
      <c r="I191" s="67"/>
      <c r="J191" s="5"/>
      <c r="K191" s="5"/>
    </row>
    <row r="192" spans="1:11" ht="12">
      <c r="A192" s="25">
        <f>(A191+1)</f>
        <v>8</v>
      </c>
      <c r="C192" s="4" t="s">
        <v>131</v>
      </c>
      <c r="D192" s="4" t="s">
        <v>132</v>
      </c>
      <c r="E192" s="25">
        <f>(E191+1)</f>
        <v>8</v>
      </c>
      <c r="F192" s="21"/>
      <c r="G192" s="70">
        <v>984</v>
      </c>
      <c r="H192" s="70">
        <v>17222411</v>
      </c>
      <c r="I192" s="70"/>
      <c r="J192" s="5"/>
      <c r="K192" s="5"/>
    </row>
    <row r="193" spans="1:11" ht="12">
      <c r="A193" s="25">
        <v>9</v>
      </c>
      <c r="D193" s="4" t="s">
        <v>133</v>
      </c>
      <c r="E193" s="25">
        <v>9</v>
      </c>
      <c r="F193" s="21"/>
      <c r="G193" s="70">
        <v>7605</v>
      </c>
      <c r="H193" s="70">
        <v>77007107</v>
      </c>
      <c r="I193" s="70"/>
      <c r="J193" s="5"/>
      <c r="K193" s="5"/>
    </row>
    <row r="194" spans="1:11" ht="12">
      <c r="A194" s="25">
        <v>10</v>
      </c>
      <c r="C194" s="4" t="s">
        <v>134</v>
      </c>
      <c r="D194" s="4" t="s">
        <v>135</v>
      </c>
      <c r="E194" s="25">
        <v>10</v>
      </c>
      <c r="F194" s="21"/>
      <c r="G194" s="70">
        <v>480</v>
      </c>
      <c r="H194" s="70">
        <v>16339597</v>
      </c>
      <c r="I194" s="70"/>
      <c r="J194" s="5"/>
      <c r="K194" s="5"/>
    </row>
    <row r="195" spans="1:11" ht="12">
      <c r="A195" s="25">
        <f>(A194+1)</f>
        <v>11</v>
      </c>
      <c r="D195" s="4" t="s">
        <v>136</v>
      </c>
      <c r="E195" s="25">
        <f>(E194+1)</f>
        <v>11</v>
      </c>
      <c r="F195" s="21"/>
      <c r="G195" s="70">
        <v>4040</v>
      </c>
      <c r="H195" s="70">
        <v>111717670</v>
      </c>
      <c r="I195" s="70"/>
      <c r="J195" s="5"/>
      <c r="K195" s="5"/>
    </row>
    <row r="196" spans="1:11" ht="12">
      <c r="A196" s="25">
        <f>(A195+1)</f>
        <v>12</v>
      </c>
      <c r="C196" s="4" t="s">
        <v>139</v>
      </c>
      <c r="E196" s="25">
        <f>(E195+1)</f>
        <v>12</v>
      </c>
      <c r="G196" s="67">
        <f>SUM(G192:G195)</f>
        <v>13109</v>
      </c>
      <c r="H196" s="67">
        <f>SUM(H192:H195)</f>
        <v>222286785</v>
      </c>
      <c r="I196" s="67"/>
      <c r="J196" s="5"/>
      <c r="K196" s="5"/>
    </row>
    <row r="197" spans="1:11" ht="12">
      <c r="A197" s="25">
        <f>(A196+1)</f>
        <v>13</v>
      </c>
      <c r="C197" s="4" t="s">
        <v>140</v>
      </c>
      <c r="E197" s="25">
        <f>(E196+1)</f>
        <v>13</v>
      </c>
      <c r="G197" s="66"/>
      <c r="H197" s="66"/>
      <c r="I197" s="67"/>
      <c r="J197" s="5"/>
      <c r="K197" s="5"/>
    </row>
    <row r="198" spans="1:11" ht="12">
      <c r="A198" s="25">
        <f>(A197+1)</f>
        <v>14</v>
      </c>
      <c r="C198" s="4" t="s">
        <v>131</v>
      </c>
      <c r="D198" s="4" t="s">
        <v>132</v>
      </c>
      <c r="E198" s="25">
        <f>(E197+1)</f>
        <v>14</v>
      </c>
      <c r="F198" s="21"/>
      <c r="G198" s="70"/>
      <c r="H198" s="70"/>
      <c r="I198" s="70"/>
      <c r="J198" s="5"/>
      <c r="K198" s="5"/>
    </row>
    <row r="199" spans="1:11" ht="12">
      <c r="A199" s="25">
        <v>15</v>
      </c>
      <c r="C199" s="4"/>
      <c r="D199" s="4" t="s">
        <v>133</v>
      </c>
      <c r="E199" s="25">
        <v>15</v>
      </c>
      <c r="F199" s="21"/>
      <c r="G199" s="70"/>
      <c r="H199" s="70"/>
      <c r="I199" s="70"/>
      <c r="J199" s="5"/>
      <c r="K199" s="5"/>
    </row>
    <row r="200" spans="1:11" ht="12">
      <c r="A200" s="25">
        <v>16</v>
      </c>
      <c r="C200" s="4" t="s">
        <v>134</v>
      </c>
      <c r="D200" s="4" t="s">
        <v>135</v>
      </c>
      <c r="E200" s="25">
        <v>16</v>
      </c>
      <c r="F200" s="21"/>
      <c r="G200" s="70"/>
      <c r="H200" s="70"/>
      <c r="I200" s="70"/>
      <c r="J200" s="5"/>
      <c r="K200" s="5"/>
    </row>
    <row r="201" spans="1:11" ht="12">
      <c r="A201" s="25">
        <v>17</v>
      </c>
      <c r="C201" s="4"/>
      <c r="D201" s="4" t="s">
        <v>136</v>
      </c>
      <c r="E201" s="25">
        <v>17</v>
      </c>
      <c r="G201" s="67"/>
      <c r="H201" s="67"/>
      <c r="I201" s="67"/>
      <c r="J201" s="5"/>
      <c r="K201" s="5"/>
    </row>
    <row r="202" spans="1:11" ht="12">
      <c r="A202" s="25">
        <v>18</v>
      </c>
      <c r="C202" s="4" t="s">
        <v>141</v>
      </c>
      <c r="D202" s="4"/>
      <c r="E202" s="25">
        <v>18</v>
      </c>
      <c r="G202" s="67">
        <f>SUM(G198:G201)</f>
        <v>0</v>
      </c>
      <c r="H202" s="67">
        <f>SUM(H198:H201)</f>
        <v>0</v>
      </c>
      <c r="I202" s="67"/>
      <c r="J202" s="5"/>
      <c r="K202" s="5"/>
    </row>
    <row r="203" spans="1:11" ht="12">
      <c r="A203" s="25">
        <v>19</v>
      </c>
      <c r="C203" s="4" t="s">
        <v>142</v>
      </c>
      <c r="D203" s="4"/>
      <c r="E203" s="25">
        <v>19</v>
      </c>
      <c r="G203" s="67"/>
      <c r="H203" s="67"/>
      <c r="I203" s="67"/>
      <c r="J203" s="5"/>
      <c r="K203" s="5"/>
    </row>
    <row r="204" spans="1:11" ht="12">
      <c r="A204" s="25">
        <v>20</v>
      </c>
      <c r="C204" s="4" t="s">
        <v>131</v>
      </c>
      <c r="D204" s="4" t="s">
        <v>132</v>
      </c>
      <c r="E204" s="25">
        <v>20</v>
      </c>
      <c r="F204" s="86"/>
      <c r="G204" s="70">
        <v>931</v>
      </c>
      <c r="H204" s="70">
        <v>16050167</v>
      </c>
      <c r="I204" s="70"/>
      <c r="J204" s="5"/>
      <c r="K204" s="5"/>
    </row>
    <row r="205" spans="1:11" ht="12">
      <c r="A205" s="25">
        <v>21</v>
      </c>
      <c r="C205" s="4"/>
      <c r="D205" s="4" t="s">
        <v>133</v>
      </c>
      <c r="E205" s="25">
        <v>21</v>
      </c>
      <c r="F205" s="86"/>
      <c r="G205" s="70">
        <v>7094</v>
      </c>
      <c r="H205" s="70">
        <v>71693249</v>
      </c>
      <c r="I205" s="70"/>
      <c r="J205" s="5"/>
      <c r="K205" s="5"/>
    </row>
    <row r="206" spans="1:11" ht="12">
      <c r="A206" s="25">
        <v>22</v>
      </c>
      <c r="C206" s="4" t="s">
        <v>134</v>
      </c>
      <c r="D206" s="4" t="s">
        <v>135</v>
      </c>
      <c r="E206" s="25">
        <v>22</v>
      </c>
      <c r="F206" s="86"/>
      <c r="G206" s="70">
        <v>440</v>
      </c>
      <c r="H206" s="70">
        <v>16057119</v>
      </c>
      <c r="I206" s="70"/>
      <c r="J206" s="5"/>
      <c r="K206" s="5"/>
    </row>
    <row r="207" spans="1:11" ht="12">
      <c r="A207" s="25">
        <v>23</v>
      </c>
      <c r="D207" s="4" t="s">
        <v>136</v>
      </c>
      <c r="E207" s="25">
        <v>23</v>
      </c>
      <c r="F207" s="86"/>
      <c r="G207" s="70">
        <v>3711</v>
      </c>
      <c r="H207" s="70">
        <v>102792544</v>
      </c>
      <c r="I207" s="70"/>
      <c r="J207" s="5"/>
      <c r="K207" s="5"/>
    </row>
    <row r="208" spans="1:11" ht="12">
      <c r="A208" s="25">
        <v>24</v>
      </c>
      <c r="C208" s="4" t="s">
        <v>143</v>
      </c>
      <c r="E208" s="25">
        <v>24</v>
      </c>
      <c r="F208" s="62"/>
      <c r="G208" s="66">
        <f>SUM(G204:G207)</f>
        <v>12176</v>
      </c>
      <c r="H208" s="66">
        <f>SUM(H204:H207)</f>
        <v>206593079</v>
      </c>
      <c r="I208" s="66"/>
      <c r="J208" s="5"/>
      <c r="K208" s="5"/>
    </row>
    <row r="209" spans="1:11" ht="12">
      <c r="A209" s="25">
        <v>25</v>
      </c>
      <c r="C209" s="4" t="s">
        <v>144</v>
      </c>
      <c r="E209" s="25">
        <v>25</v>
      </c>
      <c r="G209" s="67"/>
      <c r="H209" s="67"/>
      <c r="I209" s="67"/>
      <c r="J209" s="5"/>
      <c r="K209" s="5"/>
    </row>
    <row r="210" spans="1:11" ht="12">
      <c r="A210" s="25">
        <v>26</v>
      </c>
      <c r="C210" s="4" t="s">
        <v>131</v>
      </c>
      <c r="D210" s="4" t="s">
        <v>132</v>
      </c>
      <c r="E210" s="25">
        <v>26</v>
      </c>
      <c r="G210" s="67">
        <f aca="true" t="shared" si="0" ref="G210:H213">G186+G192+G198+G204</f>
        <v>1984</v>
      </c>
      <c r="H210" s="67">
        <f t="shared" si="0"/>
        <v>34582216</v>
      </c>
      <c r="I210" s="67"/>
      <c r="J210" s="5"/>
      <c r="K210" s="5"/>
    </row>
    <row r="211" spans="1:11" ht="12">
      <c r="A211" s="25">
        <v>27</v>
      </c>
      <c r="C211" s="4"/>
      <c r="D211" s="4" t="s">
        <v>133</v>
      </c>
      <c r="E211" s="25">
        <v>27</v>
      </c>
      <c r="G211" s="67">
        <f t="shared" si="0"/>
        <v>15669</v>
      </c>
      <c r="H211" s="67">
        <f t="shared" si="0"/>
        <v>158792567</v>
      </c>
      <c r="I211" s="67"/>
      <c r="J211" s="5"/>
      <c r="K211" s="5"/>
    </row>
    <row r="212" spans="1:11" ht="12">
      <c r="A212" s="25">
        <v>28</v>
      </c>
      <c r="C212" s="4" t="s">
        <v>134</v>
      </c>
      <c r="D212" s="4" t="s">
        <v>135</v>
      </c>
      <c r="E212" s="25">
        <v>28</v>
      </c>
      <c r="G212" s="67">
        <f t="shared" si="0"/>
        <v>941</v>
      </c>
      <c r="H212" s="67">
        <f t="shared" si="0"/>
        <v>33023082</v>
      </c>
      <c r="I212" s="67"/>
      <c r="J212" s="5"/>
      <c r="K212" s="5"/>
    </row>
    <row r="213" spans="1:11" ht="12">
      <c r="A213" s="25">
        <v>29</v>
      </c>
      <c r="D213" s="4" t="s">
        <v>136</v>
      </c>
      <c r="E213" s="25">
        <v>29</v>
      </c>
      <c r="G213" s="67">
        <f t="shared" si="0"/>
        <v>8186</v>
      </c>
      <c r="H213" s="67">
        <f t="shared" si="0"/>
        <v>226037335</v>
      </c>
      <c r="I213" s="67"/>
      <c r="J213" s="5"/>
      <c r="K213" s="5"/>
    </row>
    <row r="214" spans="1:11" ht="12">
      <c r="A214" s="25">
        <v>30</v>
      </c>
      <c r="E214" s="25">
        <v>30</v>
      </c>
      <c r="G214" s="66"/>
      <c r="H214" s="66"/>
      <c r="I214" s="67"/>
      <c r="J214" s="5"/>
      <c r="K214" s="5"/>
    </row>
    <row r="215" spans="1:11" ht="12">
      <c r="A215" s="25">
        <v>31</v>
      </c>
      <c r="C215" s="4" t="s">
        <v>145</v>
      </c>
      <c r="E215" s="25">
        <v>31</v>
      </c>
      <c r="G215" s="67">
        <f>SUM(G210:G211)</f>
        <v>17653</v>
      </c>
      <c r="H215" s="67">
        <f>SUM(H210:H211)</f>
        <v>193374783</v>
      </c>
      <c r="I215" s="67"/>
      <c r="J215" s="5"/>
      <c r="K215" s="5"/>
    </row>
    <row r="216" spans="1:11" ht="12">
      <c r="A216" s="25">
        <v>32</v>
      </c>
      <c r="C216" s="4" t="s">
        <v>146</v>
      </c>
      <c r="E216" s="25">
        <v>32</v>
      </c>
      <c r="G216" s="67">
        <f>SUM(G212:G213)</f>
        <v>9127</v>
      </c>
      <c r="H216" s="67">
        <f>SUM(H212:H213)</f>
        <v>259060417</v>
      </c>
      <c r="I216" s="67"/>
      <c r="J216" s="5"/>
      <c r="K216" s="5"/>
    </row>
    <row r="217" spans="1:11" ht="12">
      <c r="A217" s="25">
        <v>33</v>
      </c>
      <c r="C217" s="4" t="s">
        <v>147</v>
      </c>
      <c r="E217" s="25">
        <v>33</v>
      </c>
      <c r="F217" s="62"/>
      <c r="G217" s="66">
        <f>SUM(G210,G212)</f>
        <v>2925</v>
      </c>
      <c r="H217" s="66">
        <f>SUM(H210,H212)</f>
        <v>67605298</v>
      </c>
      <c r="I217" s="66"/>
      <c r="J217" s="5"/>
      <c r="K217" s="5"/>
    </row>
    <row r="218" spans="1:11" ht="12">
      <c r="A218" s="25">
        <v>34</v>
      </c>
      <c r="C218" s="4" t="s">
        <v>148</v>
      </c>
      <c r="E218" s="25">
        <v>34</v>
      </c>
      <c r="F218" s="62"/>
      <c r="G218" s="66">
        <f>SUM(G211,G213)</f>
        <v>23855</v>
      </c>
      <c r="H218" s="66">
        <f>SUM(H211,H213)</f>
        <v>384829902</v>
      </c>
      <c r="I218" s="66"/>
      <c r="J218" s="5"/>
      <c r="K218" s="5"/>
    </row>
    <row r="219" spans="1:11" ht="12">
      <c r="A219" s="4"/>
      <c r="C219" s="11" t="s">
        <v>1</v>
      </c>
      <c r="D219" s="11" t="s">
        <v>1</v>
      </c>
      <c r="E219" s="11" t="s">
        <v>1</v>
      </c>
      <c r="F219" s="11" t="s">
        <v>1</v>
      </c>
      <c r="G219" s="11" t="s">
        <v>1</v>
      </c>
      <c r="H219" s="11" t="s">
        <v>1</v>
      </c>
      <c r="I219" s="11" t="s">
        <v>1</v>
      </c>
      <c r="J219" s="5"/>
      <c r="K219" s="5"/>
    </row>
    <row r="220" spans="1:11" ht="12">
      <c r="A220" s="25">
        <v>35</v>
      </c>
      <c r="C220" s="5" t="s">
        <v>149</v>
      </c>
      <c r="E220" s="25">
        <v>35</v>
      </c>
      <c r="G220" s="67">
        <f>SUM(G217:G218)</f>
        <v>26780</v>
      </c>
      <c r="H220" s="67">
        <f>SUM(H217:H218)</f>
        <v>452435200</v>
      </c>
      <c r="I220" s="67"/>
      <c r="J220" s="5"/>
      <c r="K220" s="5"/>
    </row>
    <row r="221" spans="3:11" ht="12">
      <c r="C221" s="4" t="s">
        <v>150</v>
      </c>
      <c r="F221" s="87" t="s">
        <v>1</v>
      </c>
      <c r="G221" s="12"/>
      <c r="H221" s="15"/>
      <c r="I221" s="87"/>
      <c r="J221" s="5"/>
      <c r="K221" s="5"/>
    </row>
    <row r="222" spans="3:11" ht="12">
      <c r="C222" s="4"/>
      <c r="F222" s="87"/>
      <c r="G222" s="12"/>
      <c r="H222" s="15"/>
      <c r="I222" s="87"/>
      <c r="J222" s="5"/>
      <c r="K222" s="5"/>
    </row>
    <row r="223" spans="10:11" ht="12">
      <c r="J223" s="5"/>
      <c r="K223" s="5"/>
    </row>
    <row r="224" spans="1:11" ht="36" customHeight="1">
      <c r="A224" s="5">
        <v>36</v>
      </c>
      <c r="B224" s="8"/>
      <c r="C224" s="201" t="s">
        <v>56</v>
      </c>
      <c r="D224" s="201"/>
      <c r="E224" s="201"/>
      <c r="F224" s="201"/>
      <c r="G224" s="201"/>
      <c r="H224" s="201"/>
      <c r="I224" s="201"/>
      <c r="J224" s="201"/>
      <c r="K224" s="5"/>
    </row>
    <row r="225" spans="3:11" ht="12">
      <c r="C225" s="5" t="s">
        <v>151</v>
      </c>
      <c r="F225" s="87"/>
      <c r="G225" s="12"/>
      <c r="H225" s="20"/>
      <c r="I225" s="87"/>
      <c r="J225" s="12"/>
      <c r="K225" s="20"/>
    </row>
    <row r="226" spans="3:11" ht="12">
      <c r="C226" s="5" t="s">
        <v>58</v>
      </c>
      <c r="F226" s="87"/>
      <c r="G226" s="12"/>
      <c r="H226" s="20"/>
      <c r="I226" s="87"/>
      <c r="J226" s="12"/>
      <c r="K226" s="20"/>
    </row>
    <row r="227" ht="12">
      <c r="A227" s="4"/>
    </row>
    <row r="228" spans="1:11" s="17" customFormat="1" ht="12">
      <c r="A228" s="34" t="str">
        <f>$A$34</f>
        <v>Institution No.:  </v>
      </c>
      <c r="E228" s="16"/>
      <c r="G228" s="18"/>
      <c r="H228" s="19"/>
      <c r="J228" s="18"/>
      <c r="K228" s="88" t="s">
        <v>152</v>
      </c>
    </row>
    <row r="229" spans="4:11" s="17" customFormat="1" ht="12">
      <c r="D229" s="63" t="s">
        <v>153</v>
      </c>
      <c r="E229" s="16"/>
      <c r="G229" s="18"/>
      <c r="H229" s="19"/>
      <c r="J229" s="18"/>
      <c r="K229" s="19"/>
    </row>
    <row r="230" spans="1:11" ht="12">
      <c r="A230" s="34"/>
      <c r="C230" s="5" t="s">
        <v>273</v>
      </c>
      <c r="F230" s="89"/>
      <c r="G230" s="83"/>
      <c r="H230" s="84"/>
      <c r="J230" s="6"/>
      <c r="K230" s="36" t="str">
        <f>$K$3</f>
        <v>Date: 10/3/2011</v>
      </c>
    </row>
    <row r="231" spans="1:11" ht="12">
      <c r="A231" s="11" t="s">
        <v>1</v>
      </c>
      <c r="B231" s="11" t="s">
        <v>1</v>
      </c>
      <c r="C231" s="11" t="s">
        <v>1</v>
      </c>
      <c r="D231" s="11" t="s">
        <v>1</v>
      </c>
      <c r="E231" s="11" t="s">
        <v>1</v>
      </c>
      <c r="F231" s="11" t="s">
        <v>1</v>
      </c>
      <c r="G231" s="12" t="s">
        <v>1</v>
      </c>
      <c r="H231" s="15" t="s">
        <v>1</v>
      </c>
      <c r="I231" s="11" t="s">
        <v>1</v>
      </c>
      <c r="J231" s="12" t="s">
        <v>1</v>
      </c>
      <c r="K231" s="15" t="s">
        <v>1</v>
      </c>
    </row>
    <row r="232" spans="1:11" ht="12">
      <c r="A232" s="37" t="s">
        <v>2</v>
      </c>
      <c r="E232" s="37" t="s">
        <v>2</v>
      </c>
      <c r="G232" s="2"/>
      <c r="H232" s="3" t="s">
        <v>51</v>
      </c>
      <c r="I232" s="1"/>
      <c r="J232" s="2"/>
      <c r="K232" s="3" t="s">
        <v>52</v>
      </c>
    </row>
    <row r="233" spans="1:11" ht="12">
      <c r="A233" s="37" t="s">
        <v>4</v>
      </c>
      <c r="C233" s="38" t="s">
        <v>18</v>
      </c>
      <c r="E233" s="37" t="s">
        <v>4</v>
      </c>
      <c r="G233" s="6"/>
      <c r="H233" s="3" t="s">
        <v>7</v>
      </c>
      <c r="J233" s="6"/>
      <c r="K233" s="3" t="s">
        <v>8</v>
      </c>
    </row>
    <row r="234" spans="1:11" ht="12">
      <c r="A234" s="11" t="s">
        <v>1</v>
      </c>
      <c r="B234" s="11" t="s">
        <v>1</v>
      </c>
      <c r="C234" s="11" t="s">
        <v>1</v>
      </c>
      <c r="D234" s="11" t="s">
        <v>1</v>
      </c>
      <c r="E234" s="11" t="s">
        <v>1</v>
      </c>
      <c r="F234" s="11" t="s">
        <v>1</v>
      </c>
      <c r="G234" s="12" t="s">
        <v>1</v>
      </c>
      <c r="H234" s="15" t="s">
        <v>1</v>
      </c>
      <c r="I234" s="11" t="s">
        <v>1</v>
      </c>
      <c r="J234" s="12" t="s">
        <v>1</v>
      </c>
      <c r="K234" s="15" t="s">
        <v>1</v>
      </c>
    </row>
    <row r="235" spans="1:11" ht="12">
      <c r="A235" s="90">
        <v>1</v>
      </c>
      <c r="C235" s="4" t="s">
        <v>154</v>
      </c>
      <c r="E235" s="90">
        <v>1</v>
      </c>
      <c r="G235" s="6"/>
      <c r="H235" s="20">
        <v>13038729</v>
      </c>
      <c r="J235" s="6"/>
      <c r="K235" s="20" t="s">
        <v>155</v>
      </c>
    </row>
    <row r="236" spans="1:11" ht="12">
      <c r="A236" s="90">
        <v>2</v>
      </c>
      <c r="C236" s="4" t="s">
        <v>50</v>
      </c>
      <c r="E236" s="90">
        <v>2</v>
      </c>
      <c r="G236" s="6"/>
      <c r="H236" s="20">
        <v>5060175</v>
      </c>
      <c r="J236" s="6"/>
      <c r="K236" s="20">
        <v>0</v>
      </c>
    </row>
    <row r="237" spans="1:11" ht="12">
      <c r="A237" s="5">
        <v>3</v>
      </c>
      <c r="C237" s="5" t="s">
        <v>156</v>
      </c>
      <c r="E237" s="5">
        <v>3</v>
      </c>
      <c r="F237" s="20"/>
      <c r="G237" s="20"/>
      <c r="H237" s="20"/>
      <c r="I237" s="20"/>
      <c r="J237" s="20"/>
      <c r="K237" s="20"/>
    </row>
    <row r="238" spans="1:11" ht="12">
      <c r="A238" s="90">
        <v>4</v>
      </c>
      <c r="C238" s="5" t="s">
        <v>157</v>
      </c>
      <c r="E238" s="90">
        <v>4</v>
      </c>
      <c r="F238" s="20"/>
      <c r="G238" s="20"/>
      <c r="H238" s="20"/>
      <c r="I238" s="20"/>
      <c r="J238" s="20"/>
      <c r="K238" s="20"/>
    </row>
    <row r="239" spans="1:11" ht="12">
      <c r="A239" s="90">
        <v>5</v>
      </c>
      <c r="C239" s="5" t="s">
        <v>158</v>
      </c>
      <c r="E239" s="90">
        <v>5</v>
      </c>
      <c r="F239" s="20"/>
      <c r="G239" s="20"/>
      <c r="H239" s="20"/>
      <c r="I239" s="20"/>
      <c r="J239" s="20"/>
      <c r="K239" s="20"/>
    </row>
    <row r="240" spans="1:11" ht="12">
      <c r="A240" s="90">
        <v>6</v>
      </c>
      <c r="E240" s="90">
        <v>6</v>
      </c>
      <c r="F240" s="20"/>
      <c r="G240" s="20"/>
      <c r="H240" s="20"/>
      <c r="I240" s="20"/>
      <c r="J240" s="20"/>
      <c r="K240" s="20"/>
    </row>
    <row r="241" spans="1:11" ht="12">
      <c r="A241" s="90">
        <v>7</v>
      </c>
      <c r="E241" s="90">
        <v>7</v>
      </c>
      <c r="F241" s="20"/>
      <c r="G241" s="20"/>
      <c r="H241" s="20"/>
      <c r="I241" s="20"/>
      <c r="J241" s="20"/>
      <c r="K241" s="20"/>
    </row>
    <row r="242" spans="1:11" ht="12">
      <c r="A242" s="90">
        <v>8</v>
      </c>
      <c r="E242" s="90">
        <v>8</v>
      </c>
      <c r="F242" s="20"/>
      <c r="G242" s="20"/>
      <c r="H242" s="20"/>
      <c r="I242" s="20"/>
      <c r="J242" s="20"/>
      <c r="K242" s="20"/>
    </row>
    <row r="243" spans="1:11" ht="12">
      <c r="A243" s="90">
        <v>9</v>
      </c>
      <c r="E243" s="90">
        <v>9</v>
      </c>
      <c r="F243" s="20"/>
      <c r="G243" s="20"/>
      <c r="H243" s="20"/>
      <c r="I243" s="20"/>
      <c r="J243" s="20"/>
      <c r="K243" s="20"/>
    </row>
    <row r="244" spans="1:11" ht="12">
      <c r="A244" s="90">
        <v>10</v>
      </c>
      <c r="E244" s="90">
        <v>10</v>
      </c>
      <c r="F244" s="20"/>
      <c r="G244" s="20"/>
      <c r="H244" s="20"/>
      <c r="I244" s="20"/>
      <c r="J244" s="20"/>
      <c r="K244" s="20"/>
    </row>
    <row r="245" spans="1:11" ht="12">
      <c r="A245" s="90">
        <v>11</v>
      </c>
      <c r="E245" s="90">
        <v>11</v>
      </c>
      <c r="F245" s="20"/>
      <c r="G245" s="20"/>
      <c r="H245" s="20"/>
      <c r="I245" s="20"/>
      <c r="J245" s="20"/>
      <c r="K245" s="20"/>
    </row>
    <row r="246" spans="1:11" ht="12">
      <c r="A246" s="90">
        <v>12</v>
      </c>
      <c r="E246" s="90">
        <v>12</v>
      </c>
      <c r="F246" s="20"/>
      <c r="G246" s="20"/>
      <c r="H246" s="20"/>
      <c r="I246" s="20"/>
      <c r="J246" s="20"/>
      <c r="K246" s="20"/>
    </row>
    <row r="247" spans="1:11" ht="12">
      <c r="A247" s="90">
        <v>13</v>
      </c>
      <c r="E247" s="90">
        <v>13</v>
      </c>
      <c r="F247" s="20"/>
      <c r="G247" s="20"/>
      <c r="H247" s="20"/>
      <c r="I247" s="20"/>
      <c r="J247" s="20"/>
      <c r="K247" s="20"/>
    </row>
    <row r="248" spans="1:11" ht="12">
      <c r="A248" s="90">
        <v>14</v>
      </c>
      <c r="C248" s="91" t="s">
        <v>0</v>
      </c>
      <c r="D248" s="92"/>
      <c r="E248" s="90">
        <v>14</v>
      </c>
      <c r="F248" s="20"/>
      <c r="G248" s="20"/>
      <c r="H248" s="20"/>
      <c r="I248" s="20"/>
      <c r="J248" s="20"/>
      <c r="K248" s="20"/>
    </row>
    <row r="249" spans="1:11" ht="12">
      <c r="A249" s="90">
        <v>15</v>
      </c>
      <c r="C249" s="91"/>
      <c r="D249" s="92"/>
      <c r="E249" s="90">
        <v>15</v>
      </c>
      <c r="F249" s="20"/>
      <c r="G249" s="20"/>
      <c r="H249" s="20"/>
      <c r="I249" s="20"/>
      <c r="J249" s="20"/>
      <c r="K249" s="20"/>
    </row>
    <row r="250" spans="1:11" ht="12">
      <c r="A250" s="90">
        <v>16</v>
      </c>
      <c r="E250" s="90">
        <v>16</v>
      </c>
      <c r="F250" s="20"/>
      <c r="G250" s="20"/>
      <c r="H250" s="20"/>
      <c r="I250" s="20"/>
      <c r="J250" s="20"/>
      <c r="K250" s="20"/>
    </row>
    <row r="251" spans="1:11" ht="12">
      <c r="A251" s="90">
        <v>17</v>
      </c>
      <c r="C251" s="4" t="s">
        <v>0</v>
      </c>
      <c r="E251" s="90">
        <v>17</v>
      </c>
      <c r="F251" s="20"/>
      <c r="G251" s="20"/>
      <c r="H251" s="20"/>
      <c r="I251" s="20"/>
      <c r="J251" s="20"/>
      <c r="K251" s="20"/>
    </row>
    <row r="252" spans="1:11" ht="12">
      <c r="A252" s="90">
        <v>18</v>
      </c>
      <c r="E252" s="90">
        <v>18</v>
      </c>
      <c r="F252" s="20"/>
      <c r="G252" s="20"/>
      <c r="H252" s="20"/>
      <c r="I252" s="20"/>
      <c r="J252" s="20" t="s">
        <v>0</v>
      </c>
      <c r="K252" s="20"/>
    </row>
    <row r="253" spans="1:11" ht="12">
      <c r="A253" s="90">
        <v>19</v>
      </c>
      <c r="E253" s="90">
        <v>19</v>
      </c>
      <c r="F253" s="20"/>
      <c r="G253" s="20"/>
      <c r="H253" s="20"/>
      <c r="I253" s="20"/>
      <c r="J253" s="20"/>
      <c r="K253" s="20"/>
    </row>
    <row r="254" spans="1:11" ht="12">
      <c r="A254" s="90"/>
      <c r="C254" s="91"/>
      <c r="E254" s="90"/>
      <c r="F254" s="87" t="s">
        <v>1</v>
      </c>
      <c r="G254" s="12" t="s">
        <v>1</v>
      </c>
      <c r="H254" s="15" t="s">
        <v>1</v>
      </c>
      <c r="I254" s="87" t="s">
        <v>1</v>
      </c>
      <c r="J254" s="12" t="s">
        <v>1</v>
      </c>
      <c r="K254" s="15" t="s">
        <v>1</v>
      </c>
    </row>
    <row r="255" spans="1:11" ht="12">
      <c r="A255" s="90">
        <v>20</v>
      </c>
      <c r="C255" s="91" t="s">
        <v>159</v>
      </c>
      <c r="E255" s="90">
        <v>20</v>
      </c>
      <c r="G255" s="66"/>
      <c r="H255" s="67">
        <f>SUM(H235:H253)</f>
        <v>18098904</v>
      </c>
      <c r="I255" s="67"/>
      <c r="J255" s="66"/>
      <c r="K255" s="67">
        <f>SUM(K235:K253)</f>
        <v>0</v>
      </c>
    </row>
    <row r="256" spans="1:11" ht="12">
      <c r="A256" s="93"/>
      <c r="C256" s="4"/>
      <c r="E256" s="22"/>
      <c r="F256" s="87" t="s">
        <v>1</v>
      </c>
      <c r="G256" s="12" t="s">
        <v>1</v>
      </c>
      <c r="H256" s="15" t="s">
        <v>1</v>
      </c>
      <c r="I256" s="87" t="s">
        <v>1</v>
      </c>
      <c r="J256" s="12" t="s">
        <v>1</v>
      </c>
      <c r="K256" s="15" t="s">
        <v>1</v>
      </c>
    </row>
    <row r="257" spans="3:11" ht="12">
      <c r="C257" s="5" t="s">
        <v>160</v>
      </c>
      <c r="F257" s="87"/>
      <c r="G257" s="12"/>
      <c r="H257" s="20"/>
      <c r="I257" s="87"/>
      <c r="J257" s="12"/>
      <c r="K257" s="20"/>
    </row>
    <row r="258" spans="3:11" ht="12">
      <c r="C258" s="5" t="s">
        <v>161</v>
      </c>
      <c r="F258" s="87"/>
      <c r="G258" s="12"/>
      <c r="H258" s="20"/>
      <c r="I258" s="87"/>
      <c r="J258" s="12"/>
      <c r="K258" s="20"/>
    </row>
    <row r="259" ht="12">
      <c r="A259" s="4"/>
    </row>
    <row r="260" spans="1:11" s="17" customFormat="1" ht="12">
      <c r="A260" s="34" t="str">
        <f>$A$34</f>
        <v>Institution No.:  </v>
      </c>
      <c r="E260" s="16"/>
      <c r="G260" s="18"/>
      <c r="H260" s="19"/>
      <c r="J260" s="18"/>
      <c r="K260" s="33" t="s">
        <v>162</v>
      </c>
    </row>
    <row r="261" spans="4:11" s="17" customFormat="1" ht="12">
      <c r="D261" s="63" t="s">
        <v>163</v>
      </c>
      <c r="E261" s="16"/>
      <c r="G261" s="18"/>
      <c r="H261" s="19"/>
      <c r="J261" s="18"/>
      <c r="K261" s="19"/>
    </row>
    <row r="262" spans="1:11" ht="12">
      <c r="A262" s="34"/>
      <c r="C262" s="5" t="s">
        <v>273</v>
      </c>
      <c r="F262" s="89"/>
      <c r="G262" s="83"/>
      <c r="H262" s="20"/>
      <c r="J262" s="6"/>
      <c r="K262" s="36" t="str">
        <f>$K$3</f>
        <v>Date: 10/3/2011</v>
      </c>
    </row>
    <row r="263" spans="1:11" ht="12">
      <c r="A263" s="11" t="s">
        <v>1</v>
      </c>
      <c r="B263" s="11" t="s">
        <v>1</v>
      </c>
      <c r="C263" s="11" t="s">
        <v>1</v>
      </c>
      <c r="D263" s="11" t="s">
        <v>1</v>
      </c>
      <c r="E263" s="11" t="s">
        <v>1</v>
      </c>
      <c r="F263" s="11" t="s">
        <v>1</v>
      </c>
      <c r="G263" s="12" t="s">
        <v>1</v>
      </c>
      <c r="H263" s="15" t="s">
        <v>1</v>
      </c>
      <c r="I263" s="11" t="s">
        <v>1</v>
      </c>
      <c r="J263" s="12" t="s">
        <v>1</v>
      </c>
      <c r="K263" s="15" t="s">
        <v>1</v>
      </c>
    </row>
    <row r="264" spans="1:11" ht="12">
      <c r="A264" s="37" t="s">
        <v>2</v>
      </c>
      <c r="E264" s="37" t="s">
        <v>2</v>
      </c>
      <c r="G264" s="2"/>
      <c r="H264" s="3" t="s">
        <v>51</v>
      </c>
      <c r="I264" s="1"/>
      <c r="J264" s="2"/>
      <c r="K264" s="3" t="s">
        <v>52</v>
      </c>
    </row>
    <row r="265" spans="1:11" ht="12">
      <c r="A265" s="37" t="s">
        <v>4</v>
      </c>
      <c r="C265" s="38" t="s">
        <v>18</v>
      </c>
      <c r="E265" s="37" t="s">
        <v>4</v>
      </c>
      <c r="G265" s="6"/>
      <c r="H265" s="3" t="s">
        <v>7</v>
      </c>
      <c r="J265" s="6"/>
      <c r="K265" s="3" t="s">
        <v>8</v>
      </c>
    </row>
    <row r="266" spans="1:11" ht="12">
      <c r="A266" s="11" t="s">
        <v>1</v>
      </c>
      <c r="B266" s="11" t="s">
        <v>1</v>
      </c>
      <c r="C266" s="11" t="s">
        <v>1</v>
      </c>
      <c r="D266" s="11" t="s">
        <v>1</v>
      </c>
      <c r="E266" s="11" t="s">
        <v>1</v>
      </c>
      <c r="F266" s="11" t="s">
        <v>1</v>
      </c>
      <c r="G266" s="12" t="s">
        <v>1</v>
      </c>
      <c r="H266" s="15" t="s">
        <v>1</v>
      </c>
      <c r="I266" s="11" t="s">
        <v>1</v>
      </c>
      <c r="J266" s="12" t="s">
        <v>1</v>
      </c>
      <c r="K266" s="15" t="s">
        <v>1</v>
      </c>
    </row>
    <row r="267" spans="1:11" ht="12">
      <c r="A267" s="90"/>
      <c r="C267" s="39" t="s">
        <v>164</v>
      </c>
      <c r="E267" s="90"/>
      <c r="G267" s="66"/>
      <c r="H267" s="66"/>
      <c r="I267" s="67"/>
      <c r="J267" s="66"/>
      <c r="K267" s="66"/>
    </row>
    <row r="268" spans="1:11" ht="12">
      <c r="A268" s="90">
        <v>1</v>
      </c>
      <c r="C268" s="4" t="s">
        <v>165</v>
      </c>
      <c r="E268" s="90">
        <v>1</v>
      </c>
      <c r="G268" s="66"/>
      <c r="H268" s="66" t="s">
        <v>166</v>
      </c>
      <c r="I268" s="67"/>
      <c r="J268" s="66"/>
      <c r="K268" s="66">
        <v>13588110</v>
      </c>
    </row>
    <row r="269" spans="1:12" ht="12">
      <c r="A269" s="90">
        <v>2</v>
      </c>
      <c r="C269" s="21" t="s">
        <v>167</v>
      </c>
      <c r="E269" s="90">
        <v>2</v>
      </c>
      <c r="F269" s="21"/>
      <c r="G269" s="70"/>
      <c r="H269" s="70">
        <v>52118872</v>
      </c>
      <c r="I269" s="70"/>
      <c r="J269" s="70"/>
      <c r="K269" s="70">
        <v>53473449</v>
      </c>
      <c r="L269" s="82"/>
    </row>
    <row r="270" spans="1:12" ht="12">
      <c r="A270" s="90">
        <v>3</v>
      </c>
      <c r="C270" s="21" t="s">
        <v>168</v>
      </c>
      <c r="E270" s="90">
        <v>3</v>
      </c>
      <c r="F270" s="21"/>
      <c r="G270" s="70"/>
      <c r="H270" s="70">
        <v>2537340</v>
      </c>
      <c r="I270" s="70"/>
      <c r="J270" s="70"/>
      <c r="K270" s="70">
        <v>2149614</v>
      </c>
      <c r="L270" s="82"/>
    </row>
    <row r="271" spans="1:11" ht="12">
      <c r="A271" s="90">
        <v>4</v>
      </c>
      <c r="C271" s="21" t="s">
        <v>169</v>
      </c>
      <c r="E271" s="90">
        <v>4</v>
      </c>
      <c r="F271" s="21"/>
      <c r="G271" s="70"/>
      <c r="H271" s="70">
        <v>1142595</v>
      </c>
      <c r="I271" s="70"/>
      <c r="J271" s="70"/>
      <c r="K271" s="70">
        <v>1186481</v>
      </c>
    </row>
    <row r="272" spans="1:12" ht="12">
      <c r="A272" s="90">
        <v>5</v>
      </c>
      <c r="C272" s="21" t="s">
        <v>170</v>
      </c>
      <c r="E272" s="90">
        <v>5</v>
      </c>
      <c r="F272" s="21"/>
      <c r="G272" s="70"/>
      <c r="H272" s="70"/>
      <c r="I272" s="70"/>
      <c r="J272" s="70"/>
      <c r="K272" s="70"/>
      <c r="L272" s="82"/>
    </row>
    <row r="273" spans="1:11" ht="12">
      <c r="A273" s="90">
        <v>6</v>
      </c>
      <c r="C273" s="21" t="s">
        <v>171</v>
      </c>
      <c r="E273" s="90">
        <v>6</v>
      </c>
      <c r="F273" s="21"/>
      <c r="G273" s="70"/>
      <c r="H273" s="70">
        <v>829409</v>
      </c>
      <c r="I273" s="70"/>
      <c r="J273" s="70"/>
      <c r="K273" s="70">
        <v>830309</v>
      </c>
    </row>
    <row r="274" spans="1:11" ht="12">
      <c r="A274" s="90">
        <v>7</v>
      </c>
      <c r="C274" s="21" t="s">
        <v>172</v>
      </c>
      <c r="E274" s="90">
        <v>7</v>
      </c>
      <c r="F274" s="21"/>
      <c r="G274" s="70"/>
      <c r="H274" s="70"/>
      <c r="I274" s="70"/>
      <c r="J274" s="70"/>
      <c r="K274" s="70"/>
    </row>
    <row r="275" spans="1:11" ht="12">
      <c r="A275" s="90">
        <v>8</v>
      </c>
      <c r="C275" s="21" t="s">
        <v>173</v>
      </c>
      <c r="E275" s="90">
        <v>8</v>
      </c>
      <c r="F275" s="87"/>
      <c r="G275" s="12"/>
      <c r="H275" s="15"/>
      <c r="I275" s="87"/>
      <c r="J275" s="12"/>
      <c r="K275" s="15"/>
    </row>
    <row r="276" spans="1:11" ht="12">
      <c r="A276" s="90">
        <v>9</v>
      </c>
      <c r="C276" s="21"/>
      <c r="E276" s="90">
        <v>9</v>
      </c>
      <c r="F276" s="87"/>
      <c r="G276" s="12"/>
      <c r="H276" s="15"/>
      <c r="I276" s="87"/>
      <c r="J276" s="12"/>
      <c r="K276" s="15"/>
    </row>
    <row r="277" spans="1:11" ht="12">
      <c r="A277" s="90">
        <v>10</v>
      </c>
      <c r="C277" s="21"/>
      <c r="E277" s="90">
        <v>10</v>
      </c>
      <c r="F277" s="87"/>
      <c r="G277" s="12"/>
      <c r="H277" s="15"/>
      <c r="I277" s="87"/>
      <c r="J277" s="12"/>
      <c r="K277" s="15"/>
    </row>
    <row r="278" spans="1:11" ht="12">
      <c r="A278" s="90">
        <v>11</v>
      </c>
      <c r="C278" s="21"/>
      <c r="E278" s="90">
        <v>11</v>
      </c>
      <c r="F278" s="87"/>
      <c r="G278" s="12"/>
      <c r="H278" s="15"/>
      <c r="I278" s="87"/>
      <c r="J278" s="12"/>
      <c r="K278" s="15"/>
    </row>
    <row r="279" spans="1:11" ht="12">
      <c r="A279" s="90">
        <v>12</v>
      </c>
      <c r="C279" s="21"/>
      <c r="E279" s="90">
        <v>12</v>
      </c>
      <c r="F279" s="87"/>
      <c r="G279" s="12"/>
      <c r="H279" s="15"/>
      <c r="I279" s="87"/>
      <c r="J279" s="12"/>
      <c r="K279" s="15"/>
    </row>
    <row r="280" spans="1:11" ht="12">
      <c r="A280" s="90">
        <v>13</v>
      </c>
      <c r="C280" s="21"/>
      <c r="E280" s="90">
        <v>13</v>
      </c>
      <c r="F280" s="87"/>
      <c r="G280" s="12"/>
      <c r="H280" s="15"/>
      <c r="I280" s="87"/>
      <c r="J280" s="12"/>
      <c r="K280" s="15"/>
    </row>
    <row r="281" spans="1:11" ht="12">
      <c r="A281" s="90">
        <v>14</v>
      </c>
      <c r="C281" s="21"/>
      <c r="E281" s="90">
        <v>14</v>
      </c>
      <c r="F281" s="87"/>
      <c r="G281" s="12"/>
      <c r="H281" s="15"/>
      <c r="I281" s="87"/>
      <c r="J281" s="12"/>
      <c r="K281" s="15"/>
    </row>
    <row r="282" spans="1:11" ht="12">
      <c r="A282" s="90">
        <v>15</v>
      </c>
      <c r="E282" s="90">
        <v>15</v>
      </c>
      <c r="F282" s="21"/>
      <c r="G282" s="70"/>
      <c r="H282" s="70"/>
      <c r="I282" s="70"/>
      <c r="J282" s="70"/>
      <c r="K282" s="70"/>
    </row>
    <row r="283" spans="1:11" ht="12">
      <c r="A283" s="90"/>
      <c r="C283" s="21"/>
      <c r="E283" s="90"/>
      <c r="F283" s="21"/>
      <c r="G283" s="70"/>
      <c r="H283" s="70"/>
      <c r="I283" s="70"/>
      <c r="J283" s="70"/>
      <c r="K283" s="70"/>
    </row>
    <row r="284" spans="1:11" ht="12">
      <c r="A284" s="90">
        <v>16</v>
      </c>
      <c r="C284" s="21" t="s">
        <v>174</v>
      </c>
      <c r="E284" s="90">
        <v>16</v>
      </c>
      <c r="F284" s="21"/>
      <c r="G284" s="70"/>
      <c r="H284" s="70">
        <v>1309585</v>
      </c>
      <c r="I284" s="70"/>
      <c r="J284" s="70"/>
      <c r="K284" s="70">
        <v>1320739</v>
      </c>
    </row>
    <row r="285" spans="1:11" ht="12">
      <c r="A285" s="90">
        <v>17</v>
      </c>
      <c r="C285" s="21" t="s">
        <v>175</v>
      </c>
      <c r="E285" s="90">
        <v>17</v>
      </c>
      <c r="F285" s="21"/>
      <c r="G285" s="70"/>
      <c r="H285" s="70"/>
      <c r="I285" s="70"/>
      <c r="J285" s="70"/>
      <c r="K285" s="70"/>
    </row>
    <row r="286" spans="1:11" ht="12">
      <c r="A286" s="90">
        <v>18</v>
      </c>
      <c r="C286" s="21" t="s">
        <v>176</v>
      </c>
      <c r="E286" s="90">
        <v>18</v>
      </c>
      <c r="F286" s="21"/>
      <c r="G286" s="70"/>
      <c r="H286" s="70"/>
      <c r="I286" s="70"/>
      <c r="J286" s="70"/>
      <c r="K286" s="70"/>
    </row>
    <row r="287" spans="1:11" ht="12">
      <c r="A287" s="90">
        <v>19</v>
      </c>
      <c r="C287" s="21" t="s">
        <v>0</v>
      </c>
      <c r="E287" s="90">
        <v>19</v>
      </c>
      <c r="F287" s="21"/>
      <c r="G287" s="70"/>
      <c r="H287" s="70"/>
      <c r="I287" s="70"/>
      <c r="J287" s="70"/>
      <c r="K287" s="70"/>
    </row>
    <row r="288" spans="1:11" ht="12">
      <c r="A288" s="5">
        <v>20</v>
      </c>
      <c r="C288" s="21"/>
      <c r="E288" s="5">
        <v>20</v>
      </c>
      <c r="F288" s="87"/>
      <c r="G288" s="12"/>
      <c r="H288" s="15"/>
      <c r="I288" s="87"/>
      <c r="J288" s="12"/>
      <c r="K288" s="15"/>
    </row>
    <row r="289" spans="1:11" ht="12">
      <c r="A289" s="5">
        <v>21</v>
      </c>
      <c r="C289" s="21"/>
      <c r="E289" s="5">
        <v>21</v>
      </c>
      <c r="F289" s="87"/>
      <c r="G289" s="12"/>
      <c r="H289" s="15"/>
      <c r="I289" s="87"/>
      <c r="J289" s="12"/>
      <c r="K289" s="15"/>
    </row>
    <row r="290" spans="1:11" ht="12">
      <c r="A290" s="5">
        <v>22</v>
      </c>
      <c r="C290" s="21"/>
      <c r="E290" s="5">
        <v>22</v>
      </c>
      <c r="F290" s="87"/>
      <c r="G290" s="12"/>
      <c r="H290" s="15"/>
      <c r="I290" s="87"/>
      <c r="J290" s="12"/>
      <c r="K290" s="15"/>
    </row>
    <row r="291" spans="1:11" ht="12">
      <c r="A291" s="5">
        <v>23</v>
      </c>
      <c r="C291" s="21"/>
      <c r="E291" s="5">
        <v>23</v>
      </c>
      <c r="F291" s="87"/>
      <c r="G291" s="12"/>
      <c r="H291" s="15"/>
      <c r="I291" s="87"/>
      <c r="J291" s="12"/>
      <c r="K291" s="15"/>
    </row>
    <row r="292" spans="1:11" ht="12">
      <c r="A292" s="5">
        <v>24</v>
      </c>
      <c r="C292" s="21"/>
      <c r="E292" s="5">
        <v>24</v>
      </c>
      <c r="F292" s="87"/>
      <c r="G292" s="12"/>
      <c r="H292" s="15"/>
      <c r="I292" s="87"/>
      <c r="J292" s="12"/>
      <c r="K292" s="15"/>
    </row>
    <row r="293" spans="1:11" ht="12">
      <c r="A293" s="90"/>
      <c r="C293" s="21"/>
      <c r="E293" s="90"/>
      <c r="F293" s="87" t="s">
        <v>1</v>
      </c>
      <c r="G293" s="12" t="s">
        <v>1</v>
      </c>
      <c r="H293" s="15"/>
      <c r="I293" s="87"/>
      <c r="J293" s="12"/>
      <c r="K293" s="15"/>
    </row>
    <row r="294" spans="1:11" ht="12">
      <c r="A294" s="90">
        <v>25</v>
      </c>
      <c r="C294" s="4" t="s">
        <v>177</v>
      </c>
      <c r="E294" s="90">
        <v>25</v>
      </c>
      <c r="G294" s="66"/>
      <c r="H294" s="67">
        <f>SUM(H268:H292)</f>
        <v>57937801</v>
      </c>
      <c r="I294" s="67"/>
      <c r="J294" s="66"/>
      <c r="K294" s="67">
        <f>SUM(K268:K292)</f>
        <v>72548702</v>
      </c>
    </row>
    <row r="295" spans="1:11" ht="12">
      <c r="A295" s="90"/>
      <c r="C295" s="4"/>
      <c r="E295" s="90"/>
      <c r="F295" s="87" t="s">
        <v>1</v>
      </c>
      <c r="G295" s="12" t="s">
        <v>1</v>
      </c>
      <c r="H295" s="15"/>
      <c r="I295" s="87"/>
      <c r="J295" s="12"/>
      <c r="K295" s="15"/>
    </row>
    <row r="296" spans="1:11" ht="12">
      <c r="A296" s="90">
        <v>26</v>
      </c>
      <c r="C296" s="4" t="s">
        <v>178</v>
      </c>
      <c r="E296" s="90">
        <v>26</v>
      </c>
      <c r="G296" s="66"/>
      <c r="H296" s="66">
        <v>-1474426</v>
      </c>
      <c r="I296" s="67"/>
      <c r="J296" s="66"/>
      <c r="K296" s="66">
        <f>-H250</f>
        <v>0</v>
      </c>
    </row>
    <row r="297" spans="1:11" ht="12">
      <c r="A297" s="90">
        <v>27</v>
      </c>
      <c r="E297" s="90">
        <v>27</v>
      </c>
      <c r="G297" s="66"/>
      <c r="H297" s="66"/>
      <c r="I297" s="67"/>
      <c r="J297" s="66"/>
      <c r="K297" s="66"/>
    </row>
    <row r="298" spans="1:11" ht="12">
      <c r="A298" s="90">
        <v>28</v>
      </c>
      <c r="E298" s="90">
        <v>28</v>
      </c>
      <c r="G298" s="67"/>
      <c r="H298" s="67"/>
      <c r="I298" s="67"/>
      <c r="J298" s="67"/>
      <c r="K298" s="67"/>
    </row>
    <row r="299" spans="1:11" ht="12">
      <c r="A299" s="90">
        <v>29</v>
      </c>
      <c r="C299" s="5" t="s">
        <v>0</v>
      </c>
      <c r="E299" s="90">
        <v>29</v>
      </c>
      <c r="G299" s="67"/>
      <c r="H299" s="67"/>
      <c r="I299" s="67"/>
      <c r="J299" s="67"/>
      <c r="K299" s="67"/>
    </row>
    <row r="300" spans="1:11" ht="12">
      <c r="A300" s="90"/>
      <c r="C300" s="91"/>
      <c r="E300" s="90"/>
      <c r="F300" s="87" t="s">
        <v>1</v>
      </c>
      <c r="G300" s="12" t="s">
        <v>1</v>
      </c>
      <c r="H300" s="15"/>
      <c r="I300" s="87"/>
      <c r="J300" s="12"/>
      <c r="K300" s="15"/>
    </row>
    <row r="301" spans="1:11" ht="12">
      <c r="A301" s="90">
        <v>30</v>
      </c>
      <c r="C301" s="91" t="s">
        <v>179</v>
      </c>
      <c r="E301" s="90">
        <v>30</v>
      </c>
      <c r="G301" s="66"/>
      <c r="H301" s="67">
        <f>SUM(H294:H299)</f>
        <v>56463375</v>
      </c>
      <c r="I301" s="67"/>
      <c r="J301" s="66"/>
      <c r="K301" s="67">
        <f>SUM(K294:K299)</f>
        <v>72548702</v>
      </c>
    </row>
    <row r="302" spans="1:11" ht="12">
      <c r="A302" s="93"/>
      <c r="C302" s="4"/>
      <c r="E302" s="22"/>
      <c r="F302" s="87" t="s">
        <v>1</v>
      </c>
      <c r="G302" s="12" t="s">
        <v>1</v>
      </c>
      <c r="H302" s="15" t="s">
        <v>1</v>
      </c>
      <c r="I302" s="87" t="s">
        <v>1</v>
      </c>
      <c r="J302" s="12" t="s">
        <v>1</v>
      </c>
      <c r="K302" s="15" t="s">
        <v>1</v>
      </c>
    </row>
    <row r="303" spans="3:11" ht="12">
      <c r="C303" s="5" t="s">
        <v>160</v>
      </c>
      <c r="F303" s="87"/>
      <c r="G303" s="12"/>
      <c r="H303" s="20"/>
      <c r="I303" s="87"/>
      <c r="J303" s="12"/>
      <c r="K303" s="20"/>
    </row>
    <row r="304" spans="3:11" ht="12">
      <c r="C304" s="5" t="s">
        <v>161</v>
      </c>
      <c r="F304" s="87"/>
      <c r="G304" s="12"/>
      <c r="H304" s="20"/>
      <c r="I304" s="87"/>
      <c r="J304" s="12"/>
      <c r="K304" s="20"/>
    </row>
    <row r="305" spans="3:11" ht="12">
      <c r="C305" s="5" t="s">
        <v>180</v>
      </c>
      <c r="F305" s="87"/>
      <c r="G305" s="12"/>
      <c r="H305" s="20"/>
      <c r="I305" s="87"/>
      <c r="J305" s="12"/>
      <c r="K305" s="20"/>
    </row>
    <row r="306" spans="3:11" ht="12">
      <c r="C306" s="5" t="s">
        <v>181</v>
      </c>
      <c r="F306" s="87"/>
      <c r="G306" s="12"/>
      <c r="H306" s="20"/>
      <c r="I306" s="87"/>
      <c r="J306" s="12"/>
      <c r="K306" s="20"/>
    </row>
    <row r="307" spans="3:11" ht="12">
      <c r="C307" s="5" t="s">
        <v>182</v>
      </c>
      <c r="F307" s="87"/>
      <c r="G307" s="12"/>
      <c r="H307" s="20"/>
      <c r="I307" s="87"/>
      <c r="J307" s="12"/>
      <c r="K307" s="20"/>
    </row>
    <row r="308" spans="3:11" ht="12">
      <c r="C308" s="5" t="s">
        <v>183</v>
      </c>
      <c r="F308" s="87"/>
      <c r="G308" s="12"/>
      <c r="H308" s="20"/>
      <c r="I308" s="87"/>
      <c r="J308" s="12"/>
      <c r="K308" s="20"/>
    </row>
    <row r="309" spans="6:11" ht="12">
      <c r="F309" s="87"/>
      <c r="G309" s="12"/>
      <c r="H309" s="20"/>
      <c r="I309" s="87"/>
      <c r="J309" s="12"/>
      <c r="K309" s="20"/>
    </row>
    <row r="310" ht="12">
      <c r="A310" s="4"/>
    </row>
    <row r="311" spans="1:11" s="17" customFormat="1" ht="12">
      <c r="A311" s="34" t="str">
        <f>$A$34</f>
        <v>Institution No.:  </v>
      </c>
      <c r="E311" s="16"/>
      <c r="G311" s="18"/>
      <c r="H311" s="19"/>
      <c r="J311" s="18"/>
      <c r="K311" s="33" t="s">
        <v>184</v>
      </c>
    </row>
    <row r="312" spans="4:11" s="17" customFormat="1" ht="12">
      <c r="D312" s="63" t="s">
        <v>185</v>
      </c>
      <c r="E312" s="16"/>
      <c r="G312" s="18"/>
      <c r="H312" s="19"/>
      <c r="J312" s="18"/>
      <c r="K312" s="19"/>
    </row>
    <row r="313" spans="1:11" ht="12">
      <c r="A313" s="34"/>
      <c r="C313" s="5" t="s">
        <v>273</v>
      </c>
      <c r="F313" s="89"/>
      <c r="G313" s="83"/>
      <c r="H313" s="20"/>
      <c r="J313" s="6"/>
      <c r="K313" s="36" t="str">
        <f>$K$3</f>
        <v>Date: 10/3/2011</v>
      </c>
    </row>
    <row r="314" spans="1:11" ht="12">
      <c r="A314" s="11" t="s">
        <v>1</v>
      </c>
      <c r="B314" s="11" t="s">
        <v>1</v>
      </c>
      <c r="C314" s="11" t="s">
        <v>1</v>
      </c>
      <c r="D314" s="11" t="s">
        <v>1</v>
      </c>
      <c r="E314" s="11" t="s">
        <v>1</v>
      </c>
      <c r="F314" s="11" t="s">
        <v>1</v>
      </c>
      <c r="G314" s="12" t="s">
        <v>1</v>
      </c>
      <c r="H314" s="15" t="s">
        <v>1</v>
      </c>
      <c r="I314" s="11" t="s">
        <v>1</v>
      </c>
      <c r="J314" s="12" t="s">
        <v>1</v>
      </c>
      <c r="K314" s="15" t="s">
        <v>1</v>
      </c>
    </row>
    <row r="315" spans="1:11" ht="12">
      <c r="A315" s="37" t="s">
        <v>2</v>
      </c>
      <c r="E315" s="37" t="s">
        <v>2</v>
      </c>
      <c r="G315" s="2"/>
      <c r="H315" s="3" t="s">
        <v>51</v>
      </c>
      <c r="I315" s="1"/>
      <c r="J315" s="2"/>
      <c r="K315" s="3"/>
    </row>
    <row r="316" spans="1:11" ht="12">
      <c r="A316" s="37" t="s">
        <v>4</v>
      </c>
      <c r="C316" s="38" t="s">
        <v>18</v>
      </c>
      <c r="E316" s="37" t="s">
        <v>4</v>
      </c>
      <c r="G316" s="6"/>
      <c r="H316" s="3" t="s">
        <v>7</v>
      </c>
      <c r="J316" s="6"/>
      <c r="K316" s="3"/>
    </row>
    <row r="317" spans="1:11" ht="12">
      <c r="A317" s="11" t="s">
        <v>1</v>
      </c>
      <c r="B317" s="11" t="s">
        <v>1</v>
      </c>
      <c r="C317" s="11" t="s">
        <v>1</v>
      </c>
      <c r="D317" s="11" t="s">
        <v>1</v>
      </c>
      <c r="E317" s="11" t="s">
        <v>1</v>
      </c>
      <c r="F317" s="11" t="s">
        <v>1</v>
      </c>
      <c r="G317" s="12" t="s">
        <v>1</v>
      </c>
      <c r="H317" s="15" t="s">
        <v>1</v>
      </c>
      <c r="I317" s="11" t="s">
        <v>1</v>
      </c>
      <c r="J317" s="12"/>
      <c r="K317" s="15"/>
    </row>
    <row r="318" spans="1:11" ht="12">
      <c r="A318" s="90">
        <v>1</v>
      </c>
      <c r="C318" s="4" t="s">
        <v>186</v>
      </c>
      <c r="E318" s="90">
        <v>1</v>
      </c>
      <c r="G318" s="66"/>
      <c r="H318" s="66">
        <v>0</v>
      </c>
      <c r="I318" s="67"/>
      <c r="J318" s="66"/>
      <c r="K318" s="66"/>
    </row>
    <row r="319" spans="1:11" ht="12">
      <c r="A319" s="90"/>
      <c r="C319" s="4"/>
      <c r="E319" s="90"/>
      <c r="G319" s="66"/>
      <c r="H319" s="66"/>
      <c r="I319" s="67"/>
      <c r="J319" s="66"/>
      <c r="K319" s="66"/>
    </row>
    <row r="320" spans="1:11" ht="12">
      <c r="A320" s="90">
        <f>(A318+1)</f>
        <v>2</v>
      </c>
      <c r="C320" s="21" t="s">
        <v>187</v>
      </c>
      <c r="E320" s="90">
        <f>(E318+1)</f>
        <v>2</v>
      </c>
      <c r="F320" s="21"/>
      <c r="G320" s="70"/>
      <c r="H320" s="70">
        <v>11790371</v>
      </c>
      <c r="I320" s="70"/>
      <c r="J320" s="70"/>
      <c r="K320" s="70"/>
    </row>
    <row r="321" spans="1:11" ht="12">
      <c r="A321" s="90"/>
      <c r="C321" s="21"/>
      <c r="E321" s="90"/>
      <c r="F321" s="87" t="s">
        <v>1</v>
      </c>
      <c r="G321" s="12" t="s">
        <v>1</v>
      </c>
      <c r="H321" s="15"/>
      <c r="I321" s="87"/>
      <c r="J321" s="12"/>
      <c r="K321" s="15"/>
    </row>
    <row r="322" spans="1:11" ht="12">
      <c r="A322" s="90">
        <v>3</v>
      </c>
      <c r="C322" s="5" t="s">
        <v>37</v>
      </c>
      <c r="E322" s="90">
        <v>3</v>
      </c>
      <c r="F322" s="21"/>
      <c r="G322" s="70"/>
      <c r="H322" s="70">
        <f>H318+H320</f>
        <v>11790371</v>
      </c>
      <c r="I322" s="70"/>
      <c r="J322" s="70"/>
      <c r="K322" s="70"/>
    </row>
    <row r="323" spans="1:11" ht="12">
      <c r="A323" s="90"/>
      <c r="C323" s="21"/>
      <c r="E323" s="90"/>
      <c r="F323" s="21"/>
      <c r="G323" s="70"/>
      <c r="H323" s="70"/>
      <c r="I323" s="70"/>
      <c r="J323" s="70"/>
      <c r="K323" s="70"/>
    </row>
    <row r="324" spans="1:11" ht="12">
      <c r="A324" s="90"/>
      <c r="C324" s="21"/>
      <c r="E324" s="90"/>
      <c r="F324" s="21"/>
      <c r="G324" s="70"/>
      <c r="H324" s="70"/>
      <c r="I324" s="70"/>
      <c r="J324" s="70"/>
      <c r="K324" s="70"/>
    </row>
    <row r="325" spans="1:11" ht="12">
      <c r="A325" s="90"/>
      <c r="C325" s="21"/>
      <c r="E325" s="90"/>
      <c r="F325" s="21"/>
      <c r="G325" s="70"/>
      <c r="H325" s="70"/>
      <c r="I325" s="70"/>
      <c r="J325" s="70"/>
      <c r="K325" s="70"/>
    </row>
    <row r="326" spans="1:11" ht="12">
      <c r="A326" s="90"/>
      <c r="C326" s="21"/>
      <c r="E326" s="90"/>
      <c r="F326" s="21"/>
      <c r="G326" s="70"/>
      <c r="H326" s="70"/>
      <c r="I326" s="70"/>
      <c r="J326" s="70"/>
      <c r="K326" s="70"/>
    </row>
    <row r="327" spans="1:11" ht="12">
      <c r="A327" s="90"/>
      <c r="C327" s="21"/>
      <c r="E327" s="90"/>
      <c r="F327" s="21"/>
      <c r="G327" s="70"/>
      <c r="H327" s="70"/>
      <c r="I327" s="70"/>
      <c r="J327" s="70"/>
      <c r="K327" s="70"/>
    </row>
    <row r="328" spans="3:11" ht="12">
      <c r="C328" s="21"/>
      <c r="F328" s="87"/>
      <c r="G328" s="12"/>
      <c r="H328" s="15"/>
      <c r="I328" s="87"/>
      <c r="J328" s="12"/>
      <c r="K328" s="15"/>
    </row>
    <row r="329" spans="1:11" ht="12">
      <c r="A329" s="90"/>
      <c r="E329" s="90"/>
      <c r="G329" s="66"/>
      <c r="H329" s="67"/>
      <c r="I329" s="67"/>
      <c r="J329" s="66"/>
      <c r="K329" s="67"/>
    </row>
    <row r="330" spans="1:11" ht="12">
      <c r="A330" s="90"/>
      <c r="C330" s="21"/>
      <c r="E330" s="90"/>
      <c r="F330" s="87"/>
      <c r="G330" s="12"/>
      <c r="H330" s="15"/>
      <c r="I330" s="87"/>
      <c r="J330" s="12"/>
      <c r="K330" s="15"/>
    </row>
    <row r="331" spans="1:11" ht="12">
      <c r="A331" s="90"/>
      <c r="C331" s="4"/>
      <c r="E331" s="90"/>
      <c r="G331" s="66"/>
      <c r="H331" s="67"/>
      <c r="I331" s="67"/>
      <c r="J331" s="66"/>
      <c r="K331" s="67"/>
    </row>
    <row r="332" spans="1:11" ht="12">
      <c r="A332" s="90"/>
      <c r="C332" s="4"/>
      <c r="E332" s="90"/>
      <c r="G332" s="66"/>
      <c r="H332" s="67"/>
      <c r="I332" s="67"/>
      <c r="J332" s="66"/>
      <c r="K332" s="67"/>
    </row>
    <row r="333" spans="1:11" ht="12">
      <c r="A333" s="90"/>
      <c r="C333" s="5" t="s">
        <v>188</v>
      </c>
      <c r="E333" s="90"/>
      <c r="G333" s="66"/>
      <c r="H333" s="66"/>
      <c r="I333" s="67"/>
      <c r="J333" s="66"/>
      <c r="K333" s="66"/>
    </row>
    <row r="334" spans="1:11" ht="12">
      <c r="A334" s="90"/>
      <c r="E334" s="90"/>
      <c r="G334" s="66"/>
      <c r="H334" s="66"/>
      <c r="I334" s="67"/>
      <c r="J334" s="66"/>
      <c r="K334" s="66"/>
    </row>
    <row r="335" spans="1:11" ht="12">
      <c r="A335" s="90"/>
      <c r="E335" s="90"/>
      <c r="G335" s="67"/>
      <c r="H335" s="67"/>
      <c r="I335" s="67"/>
      <c r="J335" s="67"/>
      <c r="K335" s="67"/>
    </row>
    <row r="336" spans="1:11" ht="12">
      <c r="A336" s="90"/>
      <c r="E336" s="90"/>
      <c r="G336" s="67"/>
      <c r="H336" s="67"/>
      <c r="I336" s="67"/>
      <c r="J336" s="67"/>
      <c r="K336" s="67"/>
    </row>
    <row r="337" spans="1:11" ht="12">
      <c r="A337" s="90"/>
      <c r="C337" s="91"/>
      <c r="E337" s="90"/>
      <c r="F337" s="87"/>
      <c r="G337" s="12"/>
      <c r="H337" s="15"/>
      <c r="I337" s="87"/>
      <c r="J337" s="12"/>
      <c r="K337" s="15"/>
    </row>
    <row r="338" spans="1:11" ht="12">
      <c r="A338" s="90"/>
      <c r="C338" s="91"/>
      <c r="E338" s="90"/>
      <c r="G338" s="66"/>
      <c r="H338" s="67"/>
      <c r="I338" s="67"/>
      <c r="J338" s="66"/>
      <c r="K338" s="67"/>
    </row>
    <row r="339" spans="1:11" ht="12">
      <c r="A339" s="93"/>
      <c r="C339" s="4"/>
      <c r="E339" s="22"/>
      <c r="F339" s="87"/>
      <c r="G339" s="12"/>
      <c r="H339" s="15"/>
      <c r="I339" s="87"/>
      <c r="J339" s="12"/>
      <c r="K339" s="15"/>
    </row>
    <row r="340" spans="5:11" ht="12">
      <c r="E340" s="22"/>
      <c r="G340" s="6"/>
      <c r="H340" s="20"/>
      <c r="J340" s="6"/>
      <c r="K340" s="20"/>
    </row>
    <row r="341" spans="1:11" s="17" customFormat="1" ht="12">
      <c r="A341" s="34" t="str">
        <f>$A$34</f>
        <v>Institution No.:  </v>
      </c>
      <c r="E341" s="16"/>
      <c r="G341" s="18"/>
      <c r="H341" s="19"/>
      <c r="J341" s="18"/>
      <c r="K341" s="33" t="s">
        <v>189</v>
      </c>
    </row>
    <row r="342" spans="1:11" s="17" customFormat="1" ht="12">
      <c r="A342" s="211" t="s">
        <v>190</v>
      </c>
      <c r="B342" s="211"/>
      <c r="C342" s="211"/>
      <c r="D342" s="211"/>
      <c r="E342" s="211"/>
      <c r="F342" s="211"/>
      <c r="G342" s="211"/>
      <c r="H342" s="211"/>
      <c r="I342" s="211"/>
      <c r="J342" s="211"/>
      <c r="K342" s="211"/>
    </row>
    <row r="343" spans="1:11" ht="12">
      <c r="A343" s="34"/>
      <c r="C343" s="5" t="s">
        <v>273</v>
      </c>
      <c r="G343" s="94"/>
      <c r="H343" s="20"/>
      <c r="J343" s="6"/>
      <c r="K343" s="36" t="str">
        <f>$K$3</f>
        <v>Date: 10/3/2011</v>
      </c>
    </row>
    <row r="344" spans="1:11" ht="12">
      <c r="A344" s="11" t="s">
        <v>1</v>
      </c>
      <c r="B344" s="11" t="s">
        <v>1</v>
      </c>
      <c r="C344" s="11" t="s">
        <v>1</v>
      </c>
      <c r="D344" s="11" t="s">
        <v>1</v>
      </c>
      <c r="E344" s="11" t="s">
        <v>1</v>
      </c>
      <c r="F344" s="11" t="s">
        <v>1</v>
      </c>
      <c r="G344" s="12" t="s">
        <v>1</v>
      </c>
      <c r="H344" s="15" t="s">
        <v>1</v>
      </c>
      <c r="I344" s="11" t="s">
        <v>1</v>
      </c>
      <c r="J344" s="12" t="s">
        <v>1</v>
      </c>
      <c r="K344" s="15" t="s">
        <v>1</v>
      </c>
    </row>
    <row r="345" spans="1:11" ht="12">
      <c r="A345" s="37" t="s">
        <v>2</v>
      </c>
      <c r="E345" s="37" t="s">
        <v>2</v>
      </c>
      <c r="F345" s="1"/>
      <c r="G345" s="2"/>
      <c r="H345" s="3" t="s">
        <v>51</v>
      </c>
      <c r="I345" s="1"/>
      <c r="J345" s="2"/>
      <c r="K345" s="3" t="s">
        <v>52</v>
      </c>
    </row>
    <row r="346" spans="1:11" ht="12">
      <c r="A346" s="37" t="s">
        <v>4</v>
      </c>
      <c r="C346" s="38" t="s">
        <v>18</v>
      </c>
      <c r="E346" s="37" t="s">
        <v>4</v>
      </c>
      <c r="F346" s="1"/>
      <c r="G346" s="2" t="s">
        <v>6</v>
      </c>
      <c r="H346" s="3" t="s">
        <v>7</v>
      </c>
      <c r="I346" s="1"/>
      <c r="J346" s="2" t="s">
        <v>6</v>
      </c>
      <c r="K346" s="3" t="s">
        <v>8</v>
      </c>
    </row>
    <row r="347" spans="1:14" ht="12">
      <c r="A347" s="11" t="s">
        <v>1</v>
      </c>
      <c r="B347" s="11" t="s">
        <v>1</v>
      </c>
      <c r="C347" s="11" t="s">
        <v>1</v>
      </c>
      <c r="D347" s="11" t="s">
        <v>1</v>
      </c>
      <c r="E347" s="11" t="s">
        <v>1</v>
      </c>
      <c r="F347" s="11" t="s">
        <v>1</v>
      </c>
      <c r="G347" s="12" t="s">
        <v>1</v>
      </c>
      <c r="H347" s="15" t="s">
        <v>1</v>
      </c>
      <c r="I347" s="11" t="s">
        <v>1</v>
      </c>
      <c r="J347" s="12" t="s">
        <v>1</v>
      </c>
      <c r="K347" s="15" t="s">
        <v>1</v>
      </c>
      <c r="N347" s="95"/>
    </row>
    <row r="348" spans="1:11" ht="12">
      <c r="A348" s="25">
        <v>1</v>
      </c>
      <c r="B348" s="11"/>
      <c r="C348" s="4" t="s">
        <v>191</v>
      </c>
      <c r="D348" s="11"/>
      <c r="E348" s="25">
        <v>1</v>
      </c>
      <c r="F348" s="11"/>
      <c r="G348" s="96">
        <v>1307</v>
      </c>
      <c r="H348" s="96">
        <v>125917512</v>
      </c>
      <c r="I348" s="97"/>
      <c r="J348" s="96">
        <v>1322</v>
      </c>
      <c r="K348" s="96">
        <v>130892612</v>
      </c>
    </row>
    <row r="349" spans="1:11" ht="12">
      <c r="A349" s="25">
        <v>2</v>
      </c>
      <c r="B349" s="11"/>
      <c r="C349" s="4" t="s">
        <v>192</v>
      </c>
      <c r="D349" s="11"/>
      <c r="E349" s="25">
        <v>2</v>
      </c>
      <c r="F349" s="11"/>
      <c r="G349" s="98"/>
      <c r="H349" s="96">
        <v>31211521</v>
      </c>
      <c r="I349" s="11"/>
      <c r="J349" s="98"/>
      <c r="K349" s="98">
        <v>36693450</v>
      </c>
    </row>
    <row r="350" spans="1:11" ht="12">
      <c r="A350" s="25">
        <v>3</v>
      </c>
      <c r="C350" s="4" t="s">
        <v>193</v>
      </c>
      <c r="E350" s="25">
        <v>3</v>
      </c>
      <c r="F350" s="21"/>
      <c r="G350" s="96">
        <v>628</v>
      </c>
      <c r="H350" s="96">
        <v>24353590</v>
      </c>
      <c r="I350" s="96"/>
      <c r="J350" s="96">
        <v>633</v>
      </c>
      <c r="K350" s="96">
        <v>25095223</v>
      </c>
    </row>
    <row r="351" spans="1:11" ht="12">
      <c r="A351" s="25">
        <v>4</v>
      </c>
      <c r="C351" s="4" t="s">
        <v>194</v>
      </c>
      <c r="E351" s="25">
        <v>4</v>
      </c>
      <c r="F351" s="21"/>
      <c r="G351" s="96"/>
      <c r="H351" s="96">
        <v>19000112</v>
      </c>
      <c r="I351" s="96"/>
      <c r="J351" s="96"/>
      <c r="K351" s="96">
        <v>21592646</v>
      </c>
    </row>
    <row r="352" spans="1:14" ht="12">
      <c r="A352" s="25">
        <v>5</v>
      </c>
      <c r="C352" s="4" t="s">
        <v>195</v>
      </c>
      <c r="E352" s="25">
        <v>5</v>
      </c>
      <c r="F352" s="21"/>
      <c r="G352" s="96">
        <f>G348+G350</f>
        <v>1935</v>
      </c>
      <c r="H352" s="96">
        <f>SUM(H348:H351)</f>
        <v>200482735</v>
      </c>
      <c r="I352" s="96"/>
      <c r="J352" s="96">
        <f>SUM(J348:J351)</f>
        <v>1955</v>
      </c>
      <c r="K352" s="96">
        <f>SUM(K348:K351)</f>
        <v>214273931</v>
      </c>
      <c r="N352" s="95"/>
    </row>
    <row r="353" spans="1:11" ht="12">
      <c r="A353" s="25">
        <v>6</v>
      </c>
      <c r="C353" s="4" t="s">
        <v>196</v>
      </c>
      <c r="E353" s="25">
        <v>6</v>
      </c>
      <c r="F353" s="21"/>
      <c r="G353" s="96">
        <v>64</v>
      </c>
      <c r="H353" s="96">
        <v>4576624</v>
      </c>
      <c r="I353" s="96"/>
      <c r="J353" s="96">
        <v>64</v>
      </c>
      <c r="K353" s="96">
        <v>4704577</v>
      </c>
    </row>
    <row r="354" spans="1:11" ht="12">
      <c r="A354" s="25">
        <v>7</v>
      </c>
      <c r="C354" s="4" t="s">
        <v>197</v>
      </c>
      <c r="E354" s="25">
        <v>7</v>
      </c>
      <c r="F354" s="21"/>
      <c r="G354" s="96"/>
      <c r="H354" s="96">
        <v>1325707</v>
      </c>
      <c r="I354" s="96"/>
      <c r="J354" s="96"/>
      <c r="K354" s="96">
        <v>1464601</v>
      </c>
    </row>
    <row r="355" spans="1:11" ht="12">
      <c r="A355" s="25">
        <v>8</v>
      </c>
      <c r="C355" s="4" t="s">
        <v>198</v>
      </c>
      <c r="E355" s="25">
        <v>8</v>
      </c>
      <c r="F355" s="21"/>
      <c r="G355" s="96">
        <f>G352+G353+G354</f>
        <v>1999</v>
      </c>
      <c r="H355" s="96">
        <f>H352+H353+H354</f>
        <v>206385066</v>
      </c>
      <c r="I355" s="97"/>
      <c r="J355" s="96">
        <f>J352+J353+J354</f>
        <v>2019</v>
      </c>
      <c r="K355" s="96">
        <f>K352+K353+K354</f>
        <v>220443109</v>
      </c>
    </row>
    <row r="356" spans="1:14" ht="12">
      <c r="A356" s="25">
        <v>9</v>
      </c>
      <c r="E356" s="25">
        <v>9</v>
      </c>
      <c r="F356" s="21"/>
      <c r="G356" s="96"/>
      <c r="H356" s="96"/>
      <c r="I356" s="53"/>
      <c r="J356" s="96"/>
      <c r="K356" s="96"/>
      <c r="N356" s="95"/>
    </row>
    <row r="357" spans="1:11" ht="12">
      <c r="A357" s="25">
        <v>10</v>
      </c>
      <c r="C357" s="4" t="s">
        <v>199</v>
      </c>
      <c r="E357" s="25">
        <v>10</v>
      </c>
      <c r="F357" s="21"/>
      <c r="G357" s="96"/>
      <c r="H357" s="96"/>
      <c r="I357" s="96"/>
      <c r="J357" s="96"/>
      <c r="K357" s="96"/>
    </row>
    <row r="358" spans="1:11" ht="12">
      <c r="A358" s="25">
        <v>11</v>
      </c>
      <c r="C358" s="4" t="s">
        <v>200</v>
      </c>
      <c r="E358" s="25">
        <v>11</v>
      </c>
      <c r="F358" s="21"/>
      <c r="G358" s="96">
        <v>273</v>
      </c>
      <c r="H358" s="96">
        <v>13881632</v>
      </c>
      <c r="I358" s="96"/>
      <c r="J358" s="96">
        <v>273</v>
      </c>
      <c r="K358" s="96">
        <v>13917653</v>
      </c>
    </row>
    <row r="359" spans="1:14" ht="12">
      <c r="A359" s="25">
        <v>12</v>
      </c>
      <c r="C359" s="4" t="s">
        <v>201</v>
      </c>
      <c r="E359" s="25">
        <v>12</v>
      </c>
      <c r="F359" s="21"/>
      <c r="G359" s="96"/>
      <c r="H359" s="96">
        <v>4067232</v>
      </c>
      <c r="I359" s="96"/>
      <c r="J359" s="96"/>
      <c r="K359" s="96">
        <v>4327942</v>
      </c>
      <c r="N359" s="95"/>
    </row>
    <row r="360" spans="1:11" ht="12">
      <c r="A360" s="25">
        <v>13</v>
      </c>
      <c r="C360" s="4" t="s">
        <v>202</v>
      </c>
      <c r="E360" s="25">
        <v>13</v>
      </c>
      <c r="F360" s="21"/>
      <c r="G360" s="96">
        <f>SUM(G357:G359)</f>
        <v>273</v>
      </c>
      <c r="H360" s="96">
        <f>SUM(H357:H359)</f>
        <v>17948864</v>
      </c>
      <c r="I360" s="56"/>
      <c r="J360" s="96">
        <f>SUM(J357:J359)</f>
        <v>273</v>
      </c>
      <c r="K360" s="96">
        <f>SUM(K357:K359)</f>
        <v>18245595</v>
      </c>
    </row>
    <row r="361" spans="1:14" ht="12">
      <c r="A361" s="25">
        <v>14</v>
      </c>
      <c r="E361" s="25">
        <v>14</v>
      </c>
      <c r="F361" s="21"/>
      <c r="G361" s="56"/>
      <c r="H361" s="96"/>
      <c r="I361" s="53"/>
      <c r="J361" s="56"/>
      <c r="K361" s="96"/>
      <c r="N361" s="95"/>
    </row>
    <row r="362" spans="1:11" ht="12">
      <c r="A362" s="25">
        <v>15</v>
      </c>
      <c r="C362" s="4" t="s">
        <v>203</v>
      </c>
      <c r="E362" s="25">
        <v>15</v>
      </c>
      <c r="G362" s="53">
        <f>SUM(G355+G360)</f>
        <v>2272</v>
      </c>
      <c r="H362" s="53">
        <f>SUM(H355+H360)</f>
        <v>224333930</v>
      </c>
      <c r="I362" s="53"/>
      <c r="J362" s="53">
        <f>SUM(J355+J360)</f>
        <v>2292</v>
      </c>
      <c r="K362" s="53">
        <f>SUM(K355+K360)</f>
        <v>238688704</v>
      </c>
    </row>
    <row r="363" spans="1:11" ht="12">
      <c r="A363" s="25">
        <v>16</v>
      </c>
      <c r="E363" s="25">
        <v>16</v>
      </c>
      <c r="G363" s="53"/>
      <c r="H363" s="53"/>
      <c r="I363" s="53"/>
      <c r="J363" s="53"/>
      <c r="K363" s="53"/>
    </row>
    <row r="364" spans="1:11" ht="12">
      <c r="A364" s="25">
        <v>17</v>
      </c>
      <c r="C364" s="4" t="s">
        <v>204</v>
      </c>
      <c r="E364" s="25">
        <v>17</v>
      </c>
      <c r="F364" s="21"/>
      <c r="G364" s="96"/>
      <c r="H364" s="96">
        <v>2206956</v>
      </c>
      <c r="I364" s="96"/>
      <c r="J364" s="96"/>
      <c r="K364" s="96">
        <v>2207916</v>
      </c>
    </row>
    <row r="365" spans="1:11" ht="12">
      <c r="A365" s="25">
        <v>18</v>
      </c>
      <c r="E365" s="25">
        <v>18</v>
      </c>
      <c r="F365" s="21"/>
      <c r="G365" s="96"/>
      <c r="H365" s="96"/>
      <c r="I365" s="96"/>
      <c r="J365" s="96"/>
      <c r="K365" s="96"/>
    </row>
    <row r="366" spans="1:11" ht="12">
      <c r="A366" s="25">
        <v>19</v>
      </c>
      <c r="C366" s="4" t="s">
        <v>205</v>
      </c>
      <c r="E366" s="25">
        <v>19</v>
      </c>
      <c r="F366" s="21"/>
      <c r="G366" s="96"/>
      <c r="H366" s="96">
        <v>3024840</v>
      </c>
      <c r="I366" s="96"/>
      <c r="J366" s="96"/>
      <c r="K366" s="96">
        <v>3181855</v>
      </c>
    </row>
    <row r="367" spans="1:11" ht="12" customHeight="1">
      <c r="A367" s="25">
        <v>20</v>
      </c>
      <c r="C367" s="99" t="s">
        <v>206</v>
      </c>
      <c r="E367" s="25">
        <v>20</v>
      </c>
      <c r="F367" s="21"/>
      <c r="G367" s="96"/>
      <c r="H367" s="96">
        <v>19446944</v>
      </c>
      <c r="I367" s="96"/>
      <c r="J367" s="96"/>
      <c r="K367" s="96">
        <v>18015017</v>
      </c>
    </row>
    <row r="368" spans="1:11" s="100" customFormat="1" ht="12" customHeight="1">
      <c r="A368" s="25">
        <v>21</v>
      </c>
      <c r="B368" s="5"/>
      <c r="C368" s="99"/>
      <c r="D368" s="5"/>
      <c r="E368" s="25">
        <v>21</v>
      </c>
      <c r="F368" s="21"/>
      <c r="G368" s="96"/>
      <c r="H368" s="96"/>
      <c r="I368" s="96"/>
      <c r="J368" s="96"/>
      <c r="K368" s="96"/>
    </row>
    <row r="369" spans="1:11" ht="12">
      <c r="A369" s="25">
        <v>22</v>
      </c>
      <c r="C369" s="4"/>
      <c r="E369" s="25">
        <v>22</v>
      </c>
      <c r="G369" s="96"/>
      <c r="H369" s="96"/>
      <c r="I369" s="96"/>
      <c r="J369" s="96"/>
      <c r="K369" s="96"/>
    </row>
    <row r="370" spans="1:11" ht="12">
      <c r="A370" s="25">
        <v>23</v>
      </c>
      <c r="C370" s="4" t="s">
        <v>207</v>
      </c>
      <c r="E370" s="25">
        <v>23</v>
      </c>
      <c r="G370" s="97"/>
      <c r="H370" s="96"/>
      <c r="I370" s="96"/>
      <c r="J370" s="97"/>
      <c r="K370" s="96"/>
    </row>
    <row r="371" spans="1:11" ht="12">
      <c r="A371" s="25">
        <v>24</v>
      </c>
      <c r="C371" s="4"/>
      <c r="E371" s="25">
        <v>24</v>
      </c>
      <c r="G371" s="97"/>
      <c r="H371" s="96"/>
      <c r="I371" s="96"/>
      <c r="J371" s="97"/>
      <c r="K371" s="96"/>
    </row>
    <row r="372" spans="1:11" ht="12">
      <c r="A372" s="25"/>
      <c r="E372" s="25"/>
      <c r="F372" s="87" t="s">
        <v>1</v>
      </c>
      <c r="G372" s="101"/>
      <c r="H372" s="15"/>
      <c r="I372" s="87"/>
      <c r="J372" s="101"/>
      <c r="K372" s="15"/>
    </row>
    <row r="373" spans="1:11" ht="12">
      <c r="A373" s="25">
        <v>25</v>
      </c>
      <c r="C373" s="4" t="s">
        <v>208</v>
      </c>
      <c r="E373" s="25">
        <v>25</v>
      </c>
      <c r="G373" s="53">
        <f>SUM(G362:G371)</f>
        <v>2272</v>
      </c>
      <c r="H373" s="53">
        <f>SUM(H362:H371)</f>
        <v>249012670</v>
      </c>
      <c r="I373" s="102"/>
      <c r="J373" s="53">
        <f>SUM(J362:J371)</f>
        <v>2292</v>
      </c>
      <c r="K373" s="53">
        <f>SUM(K362:K371)</f>
        <v>262093492</v>
      </c>
    </row>
    <row r="374" spans="6:11" ht="12">
      <c r="F374" s="87" t="s">
        <v>1</v>
      </c>
      <c r="G374" s="12"/>
      <c r="H374" s="15"/>
      <c r="I374" s="87"/>
      <c r="J374" s="12"/>
      <c r="K374" s="15"/>
    </row>
    <row r="375" spans="6:11" ht="12">
      <c r="F375" s="87"/>
      <c r="G375" s="12"/>
      <c r="H375" s="15"/>
      <c r="I375" s="87"/>
      <c r="J375" s="12"/>
      <c r="K375" s="15"/>
    </row>
    <row r="376" spans="3:11" ht="20.25" customHeight="1">
      <c r="C376" s="103"/>
      <c r="D376" s="103"/>
      <c r="E376" s="103"/>
      <c r="F376" s="87"/>
      <c r="G376" s="12"/>
      <c r="H376" s="15"/>
      <c r="I376" s="87"/>
      <c r="J376" s="12"/>
      <c r="K376" s="15"/>
    </row>
    <row r="377" spans="3:11" ht="12">
      <c r="C377" s="5" t="s">
        <v>65</v>
      </c>
      <c r="F377" s="87"/>
      <c r="G377" s="12"/>
      <c r="H377" s="15"/>
      <c r="I377" s="87"/>
      <c r="J377" s="12"/>
      <c r="K377" s="15"/>
    </row>
    <row r="378" ht="12">
      <c r="A378" s="4"/>
    </row>
    <row r="379" spans="5:11" ht="12">
      <c r="E379" s="22"/>
      <c r="G379" s="6"/>
      <c r="H379" s="20"/>
      <c r="J379" s="6"/>
      <c r="K379" s="20"/>
    </row>
    <row r="380" spans="1:11" s="17" customFormat="1" ht="12">
      <c r="A380" s="34" t="str">
        <f>$A$34</f>
        <v>Institution No.:  </v>
      </c>
      <c r="E380" s="16"/>
      <c r="G380" s="18"/>
      <c r="H380" s="19"/>
      <c r="J380" s="18"/>
      <c r="K380" s="33" t="s">
        <v>209</v>
      </c>
    </row>
    <row r="381" spans="1:11" s="17" customFormat="1" ht="12">
      <c r="A381" s="211" t="s">
        <v>210</v>
      </c>
      <c r="B381" s="211"/>
      <c r="C381" s="211"/>
      <c r="D381" s="211"/>
      <c r="E381" s="211"/>
      <c r="F381" s="211"/>
      <c r="G381" s="211"/>
      <c r="H381" s="211"/>
      <c r="I381" s="211"/>
      <c r="J381" s="211"/>
      <c r="K381" s="211"/>
    </row>
    <row r="382" spans="1:11" ht="12">
      <c r="A382" s="34"/>
      <c r="C382" s="5" t="s">
        <v>273</v>
      </c>
      <c r="G382" s="94"/>
      <c r="H382" s="20"/>
      <c r="J382" s="6"/>
      <c r="K382" s="36" t="str">
        <f>$K$3</f>
        <v>Date: 10/3/2011</v>
      </c>
    </row>
    <row r="383" spans="1:11" ht="12">
      <c r="A383" s="11" t="s">
        <v>1</v>
      </c>
      <c r="B383" s="11" t="s">
        <v>1</v>
      </c>
      <c r="C383" s="11" t="s">
        <v>1</v>
      </c>
      <c r="D383" s="11" t="s">
        <v>1</v>
      </c>
      <c r="E383" s="11" t="s">
        <v>1</v>
      </c>
      <c r="F383" s="11" t="s">
        <v>1</v>
      </c>
      <c r="G383" s="12" t="s">
        <v>1</v>
      </c>
      <c r="H383" s="15" t="s">
        <v>1</v>
      </c>
      <c r="I383" s="11" t="s">
        <v>1</v>
      </c>
      <c r="J383" s="12" t="s">
        <v>1</v>
      </c>
      <c r="K383" s="15" t="s">
        <v>1</v>
      </c>
    </row>
    <row r="384" spans="1:11" ht="12">
      <c r="A384" s="37" t="s">
        <v>2</v>
      </c>
      <c r="E384" s="37" t="s">
        <v>2</v>
      </c>
      <c r="F384" s="1"/>
      <c r="G384" s="2"/>
      <c r="H384" s="3" t="s">
        <v>51</v>
      </c>
      <c r="I384" s="1"/>
      <c r="J384" s="2"/>
      <c r="K384" s="3" t="s">
        <v>52</v>
      </c>
    </row>
    <row r="385" spans="1:11" ht="12">
      <c r="A385" s="37" t="s">
        <v>4</v>
      </c>
      <c r="C385" s="38" t="s">
        <v>18</v>
      </c>
      <c r="E385" s="37" t="s">
        <v>4</v>
      </c>
      <c r="F385" s="1"/>
      <c r="G385" s="2" t="s">
        <v>6</v>
      </c>
      <c r="H385" s="3" t="s">
        <v>7</v>
      </c>
      <c r="I385" s="1"/>
      <c r="J385" s="2" t="s">
        <v>6</v>
      </c>
      <c r="K385" s="3" t="s">
        <v>8</v>
      </c>
    </row>
    <row r="386" spans="1:11" ht="12">
      <c r="A386" s="11" t="s">
        <v>1</v>
      </c>
      <c r="B386" s="11" t="s">
        <v>1</v>
      </c>
      <c r="C386" s="11" t="s">
        <v>1</v>
      </c>
      <c r="D386" s="11" t="s">
        <v>1</v>
      </c>
      <c r="E386" s="11" t="s">
        <v>1</v>
      </c>
      <c r="F386" s="11" t="s">
        <v>1</v>
      </c>
      <c r="G386" s="12" t="s">
        <v>1</v>
      </c>
      <c r="H386" s="15" t="s">
        <v>1</v>
      </c>
      <c r="I386" s="11" t="s">
        <v>1</v>
      </c>
      <c r="J386" s="12" t="s">
        <v>1</v>
      </c>
      <c r="K386" s="15" t="s">
        <v>1</v>
      </c>
    </row>
    <row r="387" spans="1:13" ht="12">
      <c r="A387" s="25">
        <v>1</v>
      </c>
      <c r="B387" s="11"/>
      <c r="C387" s="4" t="s">
        <v>191</v>
      </c>
      <c r="D387" s="11"/>
      <c r="E387" s="25">
        <v>1</v>
      </c>
      <c r="F387" s="11"/>
      <c r="G387" s="96">
        <v>36</v>
      </c>
      <c r="H387" s="96">
        <v>2862695</v>
      </c>
      <c r="I387" s="11"/>
      <c r="J387" s="55">
        <v>36</v>
      </c>
      <c r="K387" s="55">
        <v>2868849</v>
      </c>
      <c r="M387" s="95"/>
    </row>
    <row r="388" spans="1:11" ht="12">
      <c r="A388" s="25">
        <v>2</v>
      </c>
      <c r="B388" s="11"/>
      <c r="C388" s="4" t="s">
        <v>192</v>
      </c>
      <c r="D388" s="11"/>
      <c r="E388" s="25">
        <v>2</v>
      </c>
      <c r="F388" s="11"/>
      <c r="G388" s="96"/>
      <c r="H388" s="96">
        <v>894761</v>
      </c>
      <c r="I388" s="11"/>
      <c r="J388" s="55"/>
      <c r="K388" s="55">
        <v>896685</v>
      </c>
    </row>
    <row r="389" spans="1:11" ht="12">
      <c r="A389" s="25">
        <v>3</v>
      </c>
      <c r="C389" s="4" t="s">
        <v>193</v>
      </c>
      <c r="E389" s="25">
        <v>3</v>
      </c>
      <c r="F389" s="21"/>
      <c r="G389" s="96">
        <v>17</v>
      </c>
      <c r="H389" s="96">
        <v>494363</v>
      </c>
      <c r="I389" s="96"/>
      <c r="J389" s="96">
        <v>17</v>
      </c>
      <c r="K389" s="96">
        <v>496706</v>
      </c>
    </row>
    <row r="390" spans="1:11" ht="12">
      <c r="A390" s="25">
        <v>4</v>
      </c>
      <c r="C390" s="4" t="s">
        <v>194</v>
      </c>
      <c r="E390" s="25">
        <v>4</v>
      </c>
      <c r="F390" s="21"/>
      <c r="G390" s="96"/>
      <c r="H390" s="96">
        <v>2905859</v>
      </c>
      <c r="I390" s="96"/>
      <c r="J390" s="96"/>
      <c r="K390" s="96">
        <v>3021462</v>
      </c>
    </row>
    <row r="391" spans="1:11" ht="12">
      <c r="A391" s="25">
        <v>5</v>
      </c>
      <c r="C391" s="4" t="s">
        <v>195</v>
      </c>
      <c r="E391" s="25">
        <v>5</v>
      </c>
      <c r="F391" s="21"/>
      <c r="G391" s="96">
        <f>SUM(G387:G390)</f>
        <v>53</v>
      </c>
      <c r="H391" s="96">
        <f>SUM(H387:H390)</f>
        <v>7157678</v>
      </c>
      <c r="I391" s="96"/>
      <c r="J391" s="96">
        <f>SUM(J387:J390)</f>
        <v>53</v>
      </c>
      <c r="K391" s="96">
        <f>SUM(K387:K390)</f>
        <v>7283702</v>
      </c>
    </row>
    <row r="392" spans="1:11" ht="12">
      <c r="A392" s="25">
        <v>6</v>
      </c>
      <c r="C392" s="4" t="s">
        <v>196</v>
      </c>
      <c r="E392" s="25">
        <v>6</v>
      </c>
      <c r="F392" s="21"/>
      <c r="G392" s="96">
        <v>1</v>
      </c>
      <c r="H392" s="96">
        <v>89158</v>
      </c>
      <c r="I392" s="96"/>
      <c r="J392" s="96">
        <v>1</v>
      </c>
      <c r="K392" s="96">
        <v>89350</v>
      </c>
    </row>
    <row r="393" spans="1:11" ht="12">
      <c r="A393" s="25">
        <v>7</v>
      </c>
      <c r="C393" s="4" t="s">
        <v>197</v>
      </c>
      <c r="E393" s="25">
        <v>7</v>
      </c>
      <c r="F393" s="21"/>
      <c r="G393" s="96"/>
      <c r="H393" s="96">
        <v>26036</v>
      </c>
      <c r="I393" s="96"/>
      <c r="J393" s="96"/>
      <c r="K393" s="96">
        <v>27890</v>
      </c>
    </row>
    <row r="394" spans="1:11" ht="12">
      <c r="A394" s="25">
        <v>8</v>
      </c>
      <c r="C394" s="4" t="s">
        <v>211</v>
      </c>
      <c r="E394" s="25">
        <v>8</v>
      </c>
      <c r="F394" s="21"/>
      <c r="G394" s="96">
        <f>G391+G392+G393</f>
        <v>54</v>
      </c>
      <c r="H394" s="96">
        <f>H391+H392+H393</f>
        <v>7272872</v>
      </c>
      <c r="I394" s="97"/>
      <c r="J394" s="96">
        <f>J391+J392+J393</f>
        <v>54</v>
      </c>
      <c r="K394" s="96">
        <f>K391+K392+K393</f>
        <v>7400942</v>
      </c>
    </row>
    <row r="395" spans="1:11" ht="12">
      <c r="A395" s="25">
        <v>9</v>
      </c>
      <c r="E395" s="25">
        <v>9</v>
      </c>
      <c r="F395" s="21"/>
      <c r="G395" s="96"/>
      <c r="H395" s="96"/>
      <c r="I395" s="53"/>
      <c r="J395" s="96"/>
      <c r="K395" s="96"/>
    </row>
    <row r="396" spans="1:11" ht="12">
      <c r="A396" s="25">
        <v>10</v>
      </c>
      <c r="C396" s="4" t="s">
        <v>199</v>
      </c>
      <c r="E396" s="25">
        <v>10</v>
      </c>
      <c r="F396" s="21"/>
      <c r="G396" s="96"/>
      <c r="H396" s="96"/>
      <c r="I396" s="96"/>
      <c r="J396" s="96"/>
      <c r="K396" s="96"/>
    </row>
    <row r="397" spans="1:11" ht="12">
      <c r="A397" s="25">
        <v>11</v>
      </c>
      <c r="C397" s="4" t="s">
        <v>200</v>
      </c>
      <c r="E397" s="25">
        <v>11</v>
      </c>
      <c r="F397" s="21"/>
      <c r="G397" s="96">
        <v>4</v>
      </c>
      <c r="H397" s="96">
        <v>263647</v>
      </c>
      <c r="I397" s="96"/>
      <c r="J397" s="96">
        <v>4</v>
      </c>
      <c r="K397" s="96">
        <v>266214</v>
      </c>
    </row>
    <row r="398" spans="1:11" ht="12">
      <c r="A398" s="25">
        <v>12</v>
      </c>
      <c r="C398" s="4" t="s">
        <v>201</v>
      </c>
      <c r="E398" s="25">
        <v>12</v>
      </c>
      <c r="F398" s="21"/>
      <c r="G398" s="96"/>
      <c r="H398" s="96">
        <v>94186</v>
      </c>
      <c r="I398" s="96"/>
      <c r="J398" s="96"/>
      <c r="K398" s="96">
        <v>89388</v>
      </c>
    </row>
    <row r="399" spans="1:11" ht="12">
      <c r="A399" s="25">
        <v>13</v>
      </c>
      <c r="C399" s="4" t="s">
        <v>212</v>
      </c>
      <c r="E399" s="25">
        <v>13</v>
      </c>
      <c r="F399" s="21"/>
      <c r="G399" s="96">
        <f>SUM(G396:G398)</f>
        <v>4</v>
      </c>
      <c r="H399" s="96">
        <f>SUM(H396:H398)</f>
        <v>357833</v>
      </c>
      <c r="I399" s="56"/>
      <c r="J399" s="96">
        <f>SUM(J396:J398)</f>
        <v>4</v>
      </c>
      <c r="K399" s="96">
        <f>SUM(K396:K398)</f>
        <v>355602</v>
      </c>
    </row>
    <row r="400" spans="1:11" ht="12">
      <c r="A400" s="25">
        <v>14</v>
      </c>
      <c r="E400" s="25">
        <v>14</v>
      </c>
      <c r="F400" s="21"/>
      <c r="G400" s="56"/>
      <c r="H400" s="96"/>
      <c r="I400" s="53"/>
      <c r="J400" s="56"/>
      <c r="K400" s="96"/>
    </row>
    <row r="401" spans="1:11" ht="12">
      <c r="A401" s="25">
        <v>15</v>
      </c>
      <c r="C401" s="4" t="s">
        <v>203</v>
      </c>
      <c r="E401" s="25">
        <v>15</v>
      </c>
      <c r="G401" s="53">
        <f>SUM(G394+G399)</f>
        <v>58</v>
      </c>
      <c r="H401" s="53">
        <f>SUM(H394+H399)</f>
        <v>7630705</v>
      </c>
      <c r="I401" s="53"/>
      <c r="J401" s="53">
        <f>SUM(J394+J399)</f>
        <v>58</v>
      </c>
      <c r="K401" s="53">
        <f>SUM(K394+K399)</f>
        <v>7756544</v>
      </c>
    </row>
    <row r="402" spans="1:11" ht="12">
      <c r="A402" s="25">
        <v>16</v>
      </c>
      <c r="E402" s="25">
        <v>16</v>
      </c>
      <c r="G402" s="53"/>
      <c r="H402" s="53"/>
      <c r="I402" s="53"/>
      <c r="J402" s="53"/>
      <c r="K402" s="53"/>
    </row>
    <row r="403" spans="1:11" ht="12">
      <c r="A403" s="25">
        <v>17</v>
      </c>
      <c r="C403" s="4" t="s">
        <v>204</v>
      </c>
      <c r="E403" s="25">
        <v>17</v>
      </c>
      <c r="F403" s="21"/>
      <c r="G403" s="96"/>
      <c r="H403" s="96">
        <v>46521</v>
      </c>
      <c r="I403" s="96"/>
      <c r="J403" s="96"/>
      <c r="K403" s="96">
        <v>46621</v>
      </c>
    </row>
    <row r="404" spans="1:11" ht="12">
      <c r="A404" s="25">
        <v>18</v>
      </c>
      <c r="E404" s="25">
        <v>18</v>
      </c>
      <c r="F404" s="21"/>
      <c r="G404" s="96"/>
      <c r="H404" s="96"/>
      <c r="I404" s="96"/>
      <c r="J404" s="96"/>
      <c r="K404" s="96"/>
    </row>
    <row r="405" spans="1:11" ht="12">
      <c r="A405" s="25">
        <v>19</v>
      </c>
      <c r="C405" s="4" t="s">
        <v>205</v>
      </c>
      <c r="E405" s="25">
        <v>19</v>
      </c>
      <c r="F405" s="21"/>
      <c r="G405" s="96"/>
      <c r="H405" s="96">
        <v>45119</v>
      </c>
      <c r="I405" s="96"/>
      <c r="J405" s="96"/>
      <c r="K405" s="96">
        <v>45216</v>
      </c>
    </row>
    <row r="406" spans="1:11" ht="12" customHeight="1">
      <c r="A406" s="25">
        <v>20</v>
      </c>
      <c r="C406" s="99" t="s">
        <v>206</v>
      </c>
      <c r="E406" s="25">
        <v>20</v>
      </c>
      <c r="F406" s="21"/>
      <c r="G406" s="96"/>
      <c r="H406" s="96">
        <v>1568543</v>
      </c>
      <c r="I406" s="96"/>
      <c r="J406" s="96"/>
      <c r="K406" s="96">
        <v>1351792</v>
      </c>
    </row>
    <row r="407" spans="1:11" s="100" customFormat="1" ht="12" customHeight="1">
      <c r="A407" s="25">
        <v>21</v>
      </c>
      <c r="B407" s="5"/>
      <c r="C407" s="99"/>
      <c r="D407" s="5"/>
      <c r="E407" s="25">
        <v>21</v>
      </c>
      <c r="F407" s="21"/>
      <c r="G407" s="96"/>
      <c r="H407" s="96"/>
      <c r="I407" s="96"/>
      <c r="J407" s="96"/>
      <c r="K407" s="96"/>
    </row>
    <row r="408" spans="1:11" ht="12">
      <c r="A408" s="25">
        <v>22</v>
      </c>
      <c r="C408" s="4"/>
      <c r="E408" s="25">
        <v>22</v>
      </c>
      <c r="G408" s="96"/>
      <c r="H408" s="96"/>
      <c r="I408" s="96"/>
      <c r="J408" s="97"/>
      <c r="K408" s="96"/>
    </row>
    <row r="409" spans="1:11" ht="12">
      <c r="A409" s="25">
        <v>23</v>
      </c>
      <c r="C409" s="4" t="s">
        <v>207</v>
      </c>
      <c r="E409" s="25">
        <v>23</v>
      </c>
      <c r="G409" s="96"/>
      <c r="H409" s="96"/>
      <c r="I409" s="96"/>
      <c r="J409" s="97"/>
      <c r="K409" s="96"/>
    </row>
    <row r="410" spans="1:11" ht="12">
      <c r="A410" s="25">
        <v>24</v>
      </c>
      <c r="C410" s="4"/>
      <c r="E410" s="25">
        <v>24</v>
      </c>
      <c r="G410" s="97"/>
      <c r="H410" s="96"/>
      <c r="I410" s="96"/>
      <c r="J410" s="97"/>
      <c r="K410" s="96"/>
    </row>
    <row r="411" spans="1:11" ht="12">
      <c r="A411" s="25"/>
      <c r="E411" s="25"/>
      <c r="F411" s="87" t="s">
        <v>1</v>
      </c>
      <c r="G411" s="101"/>
      <c r="H411" s="15"/>
      <c r="I411" s="87"/>
      <c r="J411" s="101"/>
      <c r="K411" s="15"/>
    </row>
    <row r="412" spans="1:11" ht="12">
      <c r="A412" s="25">
        <v>25</v>
      </c>
      <c r="C412" s="4" t="s">
        <v>213</v>
      </c>
      <c r="E412" s="25">
        <v>25</v>
      </c>
      <c r="G412" s="53">
        <f>SUM(G401:G410)</f>
        <v>58</v>
      </c>
      <c r="H412" s="53">
        <f>SUM(H401:H410)</f>
        <v>9290888</v>
      </c>
      <c r="I412" s="102"/>
      <c r="J412" s="53">
        <f>SUM(J401:J410)</f>
        <v>58</v>
      </c>
      <c r="K412" s="53">
        <f>SUM(K401:K410)</f>
        <v>9200173</v>
      </c>
    </row>
    <row r="413" spans="6:11" ht="12">
      <c r="F413" s="87" t="s">
        <v>1</v>
      </c>
      <c r="G413" s="12"/>
      <c r="H413" s="15"/>
      <c r="I413" s="87"/>
      <c r="J413" s="12"/>
      <c r="K413" s="15"/>
    </row>
    <row r="414" spans="3:11" ht="12">
      <c r="C414" s="5" t="s">
        <v>65</v>
      </c>
      <c r="F414" s="87"/>
      <c r="G414" s="12"/>
      <c r="H414" s="15"/>
      <c r="I414" s="87"/>
      <c r="J414" s="12"/>
      <c r="K414" s="15"/>
    </row>
    <row r="415" ht="12">
      <c r="A415" s="4"/>
    </row>
    <row r="416" spans="8:11" ht="12">
      <c r="H416" s="20"/>
      <c r="K416" s="20"/>
    </row>
    <row r="417" spans="1:11" s="17" customFormat="1" ht="12">
      <c r="A417" s="34" t="str">
        <f>$A$34</f>
        <v>Institution No.:  </v>
      </c>
      <c r="E417" s="16"/>
      <c r="G417" s="18"/>
      <c r="H417" s="19"/>
      <c r="J417" s="18"/>
      <c r="K417" s="33" t="s">
        <v>214</v>
      </c>
    </row>
    <row r="418" spans="1:11" s="17" customFormat="1" ht="12">
      <c r="A418" s="211" t="s">
        <v>215</v>
      </c>
      <c r="B418" s="211"/>
      <c r="C418" s="211"/>
      <c r="D418" s="211"/>
      <c r="E418" s="211"/>
      <c r="F418" s="211"/>
      <c r="G418" s="211"/>
      <c r="H418" s="211"/>
      <c r="I418" s="211"/>
      <c r="J418" s="211"/>
      <c r="K418" s="211"/>
    </row>
    <row r="419" spans="1:11" ht="12">
      <c r="A419" s="34"/>
      <c r="C419" s="5" t="s">
        <v>273</v>
      </c>
      <c r="G419" s="94"/>
      <c r="H419" s="84"/>
      <c r="J419" s="6"/>
      <c r="K419" s="36" t="str">
        <f>$K$3</f>
        <v>Date: 10/3/2011</v>
      </c>
    </row>
    <row r="420" spans="1:11" ht="12">
      <c r="A420" s="11" t="s">
        <v>1</v>
      </c>
      <c r="B420" s="11" t="s">
        <v>1</v>
      </c>
      <c r="C420" s="11" t="s">
        <v>1</v>
      </c>
      <c r="D420" s="11" t="s">
        <v>1</v>
      </c>
      <c r="E420" s="11" t="s">
        <v>1</v>
      </c>
      <c r="F420" s="11" t="s">
        <v>1</v>
      </c>
      <c r="G420" s="12" t="s">
        <v>1</v>
      </c>
      <c r="H420" s="15" t="s">
        <v>1</v>
      </c>
      <c r="I420" s="11" t="s">
        <v>1</v>
      </c>
      <c r="J420" s="12" t="s">
        <v>1</v>
      </c>
      <c r="K420" s="15" t="s">
        <v>1</v>
      </c>
    </row>
    <row r="421" spans="1:11" ht="12">
      <c r="A421" s="37" t="s">
        <v>2</v>
      </c>
      <c r="E421" s="37" t="s">
        <v>2</v>
      </c>
      <c r="F421" s="1"/>
      <c r="G421" s="2"/>
      <c r="H421" s="3" t="s">
        <v>51</v>
      </c>
      <c r="I421" s="1"/>
      <c r="J421" s="2"/>
      <c r="K421" s="3" t="s">
        <v>52</v>
      </c>
    </row>
    <row r="422" spans="1:11" ht="12">
      <c r="A422" s="37" t="s">
        <v>4</v>
      </c>
      <c r="C422" s="38" t="s">
        <v>18</v>
      </c>
      <c r="E422" s="37" t="s">
        <v>4</v>
      </c>
      <c r="F422" s="1"/>
      <c r="G422" s="2" t="s">
        <v>6</v>
      </c>
      <c r="H422" s="3" t="s">
        <v>7</v>
      </c>
      <c r="I422" s="1"/>
      <c r="J422" s="2" t="s">
        <v>6</v>
      </c>
      <c r="K422" s="3" t="s">
        <v>8</v>
      </c>
    </row>
    <row r="423" spans="1:11" ht="12">
      <c r="A423" s="11" t="s">
        <v>1</v>
      </c>
      <c r="B423" s="11" t="s">
        <v>1</v>
      </c>
      <c r="C423" s="11" t="s">
        <v>1</v>
      </c>
      <c r="D423" s="11" t="s">
        <v>1</v>
      </c>
      <c r="E423" s="11" t="s">
        <v>1</v>
      </c>
      <c r="F423" s="11" t="s">
        <v>1</v>
      </c>
      <c r="G423" s="12" t="s">
        <v>1</v>
      </c>
      <c r="H423" s="15" t="s">
        <v>1</v>
      </c>
      <c r="I423" s="11" t="s">
        <v>1</v>
      </c>
      <c r="J423" s="12" t="s">
        <v>1</v>
      </c>
      <c r="K423" s="15" t="s">
        <v>1</v>
      </c>
    </row>
    <row r="424" spans="1:11" ht="12">
      <c r="A424" s="25">
        <v>1</v>
      </c>
      <c r="E424" s="25">
        <v>1</v>
      </c>
      <c r="F424" s="21"/>
      <c r="G424" s="104"/>
      <c r="H424" s="70"/>
      <c r="I424" s="105"/>
      <c r="J424" s="106"/>
      <c r="K424" s="96"/>
    </row>
    <row r="425" spans="1:11" ht="12">
      <c r="A425" s="25">
        <v>2</v>
      </c>
      <c r="E425" s="25">
        <v>2</v>
      </c>
      <c r="F425" s="21"/>
      <c r="G425" s="104"/>
      <c r="H425" s="70"/>
      <c r="I425" s="105"/>
      <c r="J425" s="106"/>
      <c r="K425" s="70"/>
    </row>
    <row r="426" spans="1:11" ht="12">
      <c r="A426" s="25">
        <v>3</v>
      </c>
      <c r="C426" s="107"/>
      <c r="E426" s="25">
        <v>3</v>
      </c>
      <c r="F426" s="21"/>
      <c r="G426" s="104"/>
      <c r="H426" s="70"/>
      <c r="I426" s="105"/>
      <c r="J426" s="106"/>
      <c r="K426" s="70"/>
    </row>
    <row r="427" spans="1:11" ht="12">
      <c r="A427" s="25">
        <v>4</v>
      </c>
      <c r="E427" s="25">
        <v>4</v>
      </c>
      <c r="F427" s="21"/>
      <c r="G427" s="104"/>
      <c r="H427" s="70"/>
      <c r="I427" s="26"/>
      <c r="J427" s="106"/>
      <c r="K427" s="70"/>
    </row>
    <row r="428" spans="1:11" ht="12">
      <c r="A428" s="25">
        <v>5</v>
      </c>
      <c r="E428" s="25">
        <v>5</v>
      </c>
      <c r="F428" s="21"/>
      <c r="G428" s="70"/>
      <c r="H428" s="70"/>
      <c r="I428" s="53"/>
      <c r="J428" s="70"/>
      <c r="K428" s="70"/>
    </row>
    <row r="429" spans="1:11" ht="12">
      <c r="A429" s="25">
        <v>6</v>
      </c>
      <c r="C429" s="4" t="s">
        <v>216</v>
      </c>
      <c r="E429" s="25">
        <v>6</v>
      </c>
      <c r="F429" s="21"/>
      <c r="G429" s="70">
        <v>7</v>
      </c>
      <c r="H429" s="70">
        <v>582144</v>
      </c>
      <c r="I429" s="53"/>
      <c r="J429" s="70">
        <v>7</v>
      </c>
      <c r="K429" s="70">
        <v>601588</v>
      </c>
    </row>
    <row r="430" spans="1:11" ht="12">
      <c r="A430" s="25">
        <v>7</v>
      </c>
      <c r="C430" s="4" t="s">
        <v>217</v>
      </c>
      <c r="E430" s="25">
        <v>7</v>
      </c>
      <c r="F430" s="21"/>
      <c r="G430" s="70"/>
      <c r="H430" s="70">
        <v>153832</v>
      </c>
      <c r="I430" s="96"/>
      <c r="J430" s="70"/>
      <c r="K430" s="70">
        <v>189046</v>
      </c>
    </row>
    <row r="431" spans="1:11" ht="12">
      <c r="A431" s="25">
        <v>8</v>
      </c>
      <c r="C431" s="4" t="s">
        <v>218</v>
      </c>
      <c r="E431" s="25">
        <v>8</v>
      </c>
      <c r="F431" s="21"/>
      <c r="G431" s="70">
        <f>SUM(G429:G430)</f>
        <v>7</v>
      </c>
      <c r="H431" s="70">
        <f>SUM(H429:H430)</f>
        <v>735976</v>
      </c>
      <c r="I431" s="96"/>
      <c r="J431" s="70">
        <f>SUM(J429:J430)</f>
        <v>7</v>
      </c>
      <c r="K431" s="70">
        <f>SUM(K429:K430)</f>
        <v>790634</v>
      </c>
    </row>
    <row r="432" spans="1:13" ht="12">
      <c r="A432" s="25">
        <v>9</v>
      </c>
      <c r="C432" s="4"/>
      <c r="E432" s="25">
        <v>9</v>
      </c>
      <c r="F432" s="21"/>
      <c r="G432" s="70"/>
      <c r="H432" s="70"/>
      <c r="I432" s="56"/>
      <c r="J432" s="70"/>
      <c r="K432" s="70"/>
      <c r="M432" s="5" t="s">
        <v>0</v>
      </c>
    </row>
    <row r="433" spans="1:11" ht="12">
      <c r="A433" s="25">
        <v>10</v>
      </c>
      <c r="C433" s="4"/>
      <c r="E433" s="25">
        <v>10</v>
      </c>
      <c r="F433" s="21"/>
      <c r="G433" s="70"/>
      <c r="H433" s="70"/>
      <c r="I433" s="53"/>
      <c r="J433" s="70"/>
      <c r="K433" s="70"/>
    </row>
    <row r="434" spans="1:11" ht="12">
      <c r="A434" s="25">
        <v>11</v>
      </c>
      <c r="C434" s="4" t="s">
        <v>200</v>
      </c>
      <c r="E434" s="25">
        <v>11</v>
      </c>
      <c r="G434" s="67"/>
      <c r="H434" s="67">
        <v>84240</v>
      </c>
      <c r="I434" s="56"/>
      <c r="J434" s="67"/>
      <c r="K434" s="67">
        <v>86228</v>
      </c>
    </row>
    <row r="435" spans="1:11" ht="12">
      <c r="A435" s="25">
        <v>12</v>
      </c>
      <c r="C435" s="4" t="s">
        <v>201</v>
      </c>
      <c r="E435" s="25">
        <v>12</v>
      </c>
      <c r="G435" s="67"/>
      <c r="H435" s="67">
        <v>27574</v>
      </c>
      <c r="I435" s="53"/>
      <c r="J435" s="67"/>
      <c r="K435" s="67">
        <v>26969</v>
      </c>
    </row>
    <row r="436" spans="1:11" ht="12">
      <c r="A436" s="25">
        <v>13</v>
      </c>
      <c r="C436" s="4" t="s">
        <v>219</v>
      </c>
      <c r="E436" s="25">
        <v>13</v>
      </c>
      <c r="F436" s="21"/>
      <c r="G436" s="70">
        <v>2</v>
      </c>
      <c r="H436" s="70">
        <f>SUM(H434:H435)</f>
        <v>111814</v>
      </c>
      <c r="I436" s="96"/>
      <c r="J436" s="70">
        <v>2</v>
      </c>
      <c r="K436" s="70">
        <f>SUM(K434:K435)</f>
        <v>113197</v>
      </c>
    </row>
    <row r="437" spans="1:11" ht="12">
      <c r="A437" s="25">
        <v>14</v>
      </c>
      <c r="E437" s="25">
        <v>14</v>
      </c>
      <c r="F437" s="21"/>
      <c r="G437" s="70"/>
      <c r="H437" s="70"/>
      <c r="I437" s="96"/>
      <c r="J437" s="70"/>
      <c r="K437" s="70"/>
    </row>
    <row r="438" spans="1:11" ht="12">
      <c r="A438" s="25">
        <v>15</v>
      </c>
      <c r="C438" s="4" t="s">
        <v>203</v>
      </c>
      <c r="E438" s="25">
        <v>15</v>
      </c>
      <c r="F438" s="21"/>
      <c r="G438" s="70">
        <f>G431+G436</f>
        <v>9</v>
      </c>
      <c r="H438" s="70">
        <f>H431+H436</f>
        <v>847790</v>
      </c>
      <c r="I438" s="96"/>
      <c r="J438" s="70">
        <f>J431+J436</f>
        <v>9</v>
      </c>
      <c r="K438" s="70">
        <f>K431+K436</f>
        <v>903831</v>
      </c>
    </row>
    <row r="439" spans="1:11" ht="12">
      <c r="A439" s="25">
        <v>16</v>
      </c>
      <c r="E439" s="25">
        <v>16</v>
      </c>
      <c r="F439" s="21"/>
      <c r="G439" s="70"/>
      <c r="H439" s="70"/>
      <c r="I439" s="96"/>
      <c r="J439" s="70"/>
      <c r="K439" s="70"/>
    </row>
    <row r="440" spans="1:11" ht="12">
      <c r="A440" s="25">
        <v>17</v>
      </c>
      <c r="C440" s="4" t="s">
        <v>204</v>
      </c>
      <c r="E440" s="25">
        <v>17</v>
      </c>
      <c r="F440" s="21"/>
      <c r="G440" s="70"/>
      <c r="H440" s="70">
        <v>32072</v>
      </c>
      <c r="I440" s="96"/>
      <c r="J440" s="70"/>
      <c r="K440" s="70">
        <v>32000</v>
      </c>
    </row>
    <row r="441" spans="1:11" ht="12">
      <c r="A441" s="25">
        <v>18</v>
      </c>
      <c r="C441" s="4"/>
      <c r="E441" s="25">
        <v>18</v>
      </c>
      <c r="F441" s="21"/>
      <c r="G441" s="70"/>
      <c r="H441" s="70"/>
      <c r="I441" s="96"/>
      <c r="J441" s="70"/>
      <c r="K441" s="70"/>
    </row>
    <row r="442" spans="1:11" ht="12">
      <c r="A442" s="25">
        <v>19</v>
      </c>
      <c r="C442" s="4" t="s">
        <v>205</v>
      </c>
      <c r="E442" s="25">
        <v>19</v>
      </c>
      <c r="F442" s="21"/>
      <c r="G442" s="70"/>
      <c r="H442" s="70">
        <v>7410</v>
      </c>
      <c r="I442" s="96"/>
      <c r="J442" s="70"/>
      <c r="K442" s="70"/>
    </row>
    <row r="443" spans="1:11" ht="12">
      <c r="A443" s="25">
        <v>20</v>
      </c>
      <c r="C443" s="4" t="s">
        <v>206</v>
      </c>
      <c r="E443" s="25">
        <v>20</v>
      </c>
      <c r="F443" s="21"/>
      <c r="G443" s="70"/>
      <c r="H443" s="70">
        <v>65985</v>
      </c>
      <c r="I443" s="96"/>
      <c r="J443" s="70"/>
      <c r="K443" s="70">
        <v>34500</v>
      </c>
    </row>
    <row r="444" spans="1:11" ht="12">
      <c r="A444" s="25">
        <v>21</v>
      </c>
      <c r="C444" s="4"/>
      <c r="E444" s="25">
        <v>21</v>
      </c>
      <c r="F444" s="21"/>
      <c r="G444" s="70"/>
      <c r="H444" s="70"/>
      <c r="I444" s="96"/>
      <c r="J444" s="70"/>
      <c r="K444" s="70"/>
    </row>
    <row r="445" spans="1:11" ht="12">
      <c r="A445" s="25">
        <v>22</v>
      </c>
      <c r="C445" s="4"/>
      <c r="E445" s="25">
        <v>22</v>
      </c>
      <c r="F445" s="21"/>
      <c r="G445" s="70"/>
      <c r="H445" s="70"/>
      <c r="I445" s="96"/>
      <c r="J445" s="70"/>
      <c r="K445" s="70"/>
    </row>
    <row r="446" spans="1:11" ht="12">
      <c r="A446" s="25">
        <v>23</v>
      </c>
      <c r="C446" s="4" t="s">
        <v>220</v>
      </c>
      <c r="E446" s="25">
        <v>23</v>
      </c>
      <c r="F446" s="21"/>
      <c r="G446" s="70"/>
      <c r="H446" s="70"/>
      <c r="I446" s="96"/>
      <c r="J446" s="70"/>
      <c r="K446" s="70"/>
    </row>
    <row r="447" spans="1:11" ht="12">
      <c r="A447" s="25">
        <v>24</v>
      </c>
      <c r="C447" s="4"/>
      <c r="E447" s="25">
        <v>24</v>
      </c>
      <c r="F447" s="21"/>
      <c r="G447" s="70"/>
      <c r="H447" s="70"/>
      <c r="I447" s="96"/>
      <c r="J447" s="70"/>
      <c r="K447" s="70"/>
    </row>
    <row r="448" spans="5:11" ht="12">
      <c r="E448" s="22"/>
      <c r="F448" s="87" t="s">
        <v>1</v>
      </c>
      <c r="G448" s="101"/>
      <c r="H448" s="101"/>
      <c r="I448" s="101"/>
      <c r="J448" s="101"/>
      <c r="K448" s="101"/>
    </row>
    <row r="449" spans="1:11" ht="12">
      <c r="A449" s="25">
        <v>25</v>
      </c>
      <c r="C449" s="4" t="s">
        <v>221</v>
      </c>
      <c r="E449" s="25">
        <v>25</v>
      </c>
      <c r="G449" s="67">
        <f>SUM(G438:G448)</f>
        <v>9</v>
      </c>
      <c r="H449" s="67">
        <f>SUM(H438:H448)</f>
        <v>953257</v>
      </c>
      <c r="I449" s="67"/>
      <c r="J449" s="67">
        <f>SUM(J438:J448)</f>
        <v>9</v>
      </c>
      <c r="K449" s="67">
        <f>SUM(K438:K448)</f>
        <v>970331</v>
      </c>
    </row>
    <row r="450" spans="5:11" ht="12">
      <c r="E450" s="22"/>
      <c r="F450" s="87" t="s">
        <v>1</v>
      </c>
      <c r="G450" s="12" t="s">
        <v>1</v>
      </c>
      <c r="H450" s="15" t="s">
        <v>1</v>
      </c>
      <c r="I450" s="87" t="s">
        <v>1</v>
      </c>
      <c r="J450" s="12" t="s">
        <v>1</v>
      </c>
      <c r="K450" s="15" t="s">
        <v>1</v>
      </c>
    </row>
    <row r="451" spans="3:11" ht="12">
      <c r="C451" s="5" t="s">
        <v>65</v>
      </c>
      <c r="E451" s="22"/>
      <c r="F451" s="87"/>
      <c r="G451" s="12"/>
      <c r="H451" s="15"/>
      <c r="I451" s="87"/>
      <c r="J451" s="12"/>
      <c r="K451" s="15"/>
    </row>
    <row r="452" spans="1:11" ht="12">
      <c r="A452" s="4"/>
      <c r="H452" s="20"/>
      <c r="K452" s="20"/>
    </row>
    <row r="453" spans="8:11" ht="12">
      <c r="H453" s="20"/>
      <c r="K453" s="20"/>
    </row>
    <row r="454" spans="1:11" s="17" customFormat="1" ht="12">
      <c r="A454" s="34" t="str">
        <f>$A$34</f>
        <v>Institution No.:  </v>
      </c>
      <c r="E454" s="16"/>
      <c r="G454" s="18"/>
      <c r="H454" s="19"/>
      <c r="J454" s="18"/>
      <c r="K454" s="33" t="s">
        <v>222</v>
      </c>
    </row>
    <row r="455" spans="1:11" s="17" customFormat="1" ht="12">
      <c r="A455" s="211" t="s">
        <v>223</v>
      </c>
      <c r="B455" s="211"/>
      <c r="C455" s="211"/>
      <c r="D455" s="211"/>
      <c r="E455" s="211"/>
      <c r="F455" s="211"/>
      <c r="G455" s="211"/>
      <c r="H455" s="211"/>
      <c r="I455" s="211"/>
      <c r="J455" s="211"/>
      <c r="K455" s="211"/>
    </row>
    <row r="456" spans="1:11" ht="12">
      <c r="A456" s="34"/>
      <c r="B456" s="34"/>
      <c r="C456" s="5" t="s">
        <v>273</v>
      </c>
      <c r="G456" s="94"/>
      <c r="H456" s="84"/>
      <c r="J456" s="6"/>
      <c r="K456" s="36" t="str">
        <f>$K$3</f>
        <v>Date: 10/3/2011</v>
      </c>
    </row>
    <row r="457" spans="1:11" ht="12">
      <c r="A457" s="11" t="s">
        <v>1</v>
      </c>
      <c r="B457" s="11" t="s">
        <v>1</v>
      </c>
      <c r="C457" s="11" t="s">
        <v>1</v>
      </c>
      <c r="D457" s="11" t="s">
        <v>1</v>
      </c>
      <c r="E457" s="11" t="s">
        <v>1</v>
      </c>
      <c r="F457" s="11" t="s">
        <v>1</v>
      </c>
      <c r="G457" s="12" t="s">
        <v>1</v>
      </c>
      <c r="H457" s="15" t="s">
        <v>1</v>
      </c>
      <c r="I457" s="11" t="s">
        <v>1</v>
      </c>
      <c r="J457" s="12" t="s">
        <v>1</v>
      </c>
      <c r="K457" s="15" t="s">
        <v>1</v>
      </c>
    </row>
    <row r="458" spans="1:11" ht="12">
      <c r="A458" s="37" t="s">
        <v>2</v>
      </c>
      <c r="E458" s="37" t="s">
        <v>2</v>
      </c>
      <c r="F458" s="1"/>
      <c r="G458" s="2"/>
      <c r="H458" s="3" t="s">
        <v>51</v>
      </c>
      <c r="I458" s="1"/>
      <c r="J458" s="2"/>
      <c r="K458" s="3" t="s">
        <v>52</v>
      </c>
    </row>
    <row r="459" spans="1:11" ht="12">
      <c r="A459" s="37" t="s">
        <v>4</v>
      </c>
      <c r="C459" s="38" t="s">
        <v>18</v>
      </c>
      <c r="E459" s="37" t="s">
        <v>4</v>
      </c>
      <c r="F459" s="1"/>
      <c r="G459" s="2" t="s">
        <v>6</v>
      </c>
      <c r="H459" s="3" t="s">
        <v>7</v>
      </c>
      <c r="I459" s="1"/>
      <c r="J459" s="2" t="s">
        <v>6</v>
      </c>
      <c r="K459" s="3" t="s">
        <v>8</v>
      </c>
    </row>
    <row r="460" spans="1:11" ht="12">
      <c r="A460" s="11" t="s">
        <v>1</v>
      </c>
      <c r="B460" s="11" t="s">
        <v>1</v>
      </c>
      <c r="C460" s="11" t="s">
        <v>1</v>
      </c>
      <c r="D460" s="11" t="s">
        <v>1</v>
      </c>
      <c r="E460" s="11" t="s">
        <v>1</v>
      </c>
      <c r="F460" s="11" t="s">
        <v>1</v>
      </c>
      <c r="G460" s="12" t="s">
        <v>1</v>
      </c>
      <c r="H460" s="15" t="s">
        <v>1</v>
      </c>
      <c r="I460" s="11" t="s">
        <v>1</v>
      </c>
      <c r="J460" s="108" t="s">
        <v>1</v>
      </c>
      <c r="K460" s="15" t="s">
        <v>1</v>
      </c>
    </row>
    <row r="461" spans="1:11" ht="12">
      <c r="A461" s="25">
        <v>1</v>
      </c>
      <c r="E461" s="25">
        <v>1</v>
      </c>
      <c r="F461" s="21"/>
      <c r="G461" s="104"/>
      <c r="H461" s="70"/>
      <c r="I461" s="105"/>
      <c r="J461" s="106"/>
      <c r="K461" s="96"/>
    </row>
    <row r="462" spans="1:11" ht="12">
      <c r="A462" s="25">
        <v>2</v>
      </c>
      <c r="E462" s="25">
        <v>2</v>
      </c>
      <c r="F462" s="21"/>
      <c r="G462" s="104"/>
      <c r="H462" s="70"/>
      <c r="I462" s="105"/>
      <c r="J462" s="106"/>
      <c r="K462" s="70"/>
    </row>
    <row r="463" spans="1:11" ht="12">
      <c r="A463" s="25">
        <v>3</v>
      </c>
      <c r="C463" s="107"/>
      <c r="E463" s="25">
        <v>3</v>
      </c>
      <c r="F463" s="21"/>
      <c r="G463" s="104"/>
      <c r="H463" s="70"/>
      <c r="I463" s="105"/>
      <c r="J463" s="106"/>
      <c r="K463" s="70"/>
    </row>
    <row r="464" spans="1:11" ht="12">
      <c r="A464" s="25">
        <v>4</v>
      </c>
      <c r="E464" s="25">
        <v>4</v>
      </c>
      <c r="F464" s="21"/>
      <c r="G464" s="104"/>
      <c r="H464" s="70"/>
      <c r="I464" s="26"/>
      <c r="J464" s="106"/>
      <c r="K464" s="70"/>
    </row>
    <row r="465" spans="1:11" ht="12">
      <c r="A465" s="25">
        <v>5</v>
      </c>
      <c r="E465" s="25">
        <v>5</v>
      </c>
      <c r="F465" s="21"/>
      <c r="G465" s="104"/>
      <c r="H465" s="70"/>
      <c r="I465" s="26"/>
      <c r="J465" s="106"/>
      <c r="K465" s="70"/>
    </row>
    <row r="466" spans="1:11" ht="12">
      <c r="A466" s="25">
        <v>6</v>
      </c>
      <c r="C466" s="4" t="s">
        <v>216</v>
      </c>
      <c r="E466" s="25">
        <v>6</v>
      </c>
      <c r="F466" s="21"/>
      <c r="G466" s="70">
        <v>277.575</v>
      </c>
      <c r="H466" s="70">
        <v>21928147.15</v>
      </c>
      <c r="I466" s="53"/>
      <c r="J466" s="70">
        <v>283.12649999999996</v>
      </c>
      <c r="K466" s="70">
        <v>22864479.033304997</v>
      </c>
    </row>
    <row r="467" spans="1:11" ht="12">
      <c r="A467" s="25">
        <v>7</v>
      </c>
      <c r="C467" s="4" t="s">
        <v>217</v>
      </c>
      <c r="E467" s="25">
        <v>7</v>
      </c>
      <c r="F467" s="21"/>
      <c r="G467" s="70"/>
      <c r="H467" s="70">
        <v>6241467</v>
      </c>
      <c r="I467" s="96"/>
      <c r="J467" s="70"/>
      <c r="K467" s="70">
        <v>7087988.500324549</v>
      </c>
    </row>
    <row r="468" spans="1:11" ht="12">
      <c r="A468" s="25">
        <v>8</v>
      </c>
      <c r="C468" s="4" t="s">
        <v>218</v>
      </c>
      <c r="E468" s="25">
        <v>8</v>
      </c>
      <c r="F468" s="21"/>
      <c r="G468" s="70">
        <f>SUM(G466:G467)</f>
        <v>277.575</v>
      </c>
      <c r="H468" s="70">
        <f>SUM(H466:H467)</f>
        <v>28169614.15</v>
      </c>
      <c r="I468" s="96"/>
      <c r="J468" s="70">
        <f>SUM(J466:J467)</f>
        <v>283.12649999999996</v>
      </c>
      <c r="K468" s="70">
        <f>SUM(K466:K467)</f>
        <v>29952467.533629544</v>
      </c>
    </row>
    <row r="469" spans="1:11" ht="12">
      <c r="A469" s="25">
        <v>9</v>
      </c>
      <c r="C469" s="4"/>
      <c r="E469" s="25">
        <v>9</v>
      </c>
      <c r="F469" s="21"/>
      <c r="G469" s="70"/>
      <c r="H469" s="70"/>
      <c r="I469" s="56"/>
      <c r="J469" s="70"/>
      <c r="K469" s="70"/>
    </row>
    <row r="470" spans="1:11" ht="12">
      <c r="A470" s="25">
        <v>10</v>
      </c>
      <c r="C470" s="4"/>
      <c r="E470" s="25">
        <v>10</v>
      </c>
      <c r="F470" s="21"/>
      <c r="G470" s="70"/>
      <c r="H470" s="70"/>
      <c r="I470" s="53"/>
      <c r="J470" s="70"/>
      <c r="K470" s="70"/>
    </row>
    <row r="471" spans="1:11" ht="12">
      <c r="A471" s="25">
        <v>11</v>
      </c>
      <c r="C471" s="4" t="s">
        <v>200</v>
      </c>
      <c r="E471" s="25">
        <v>11</v>
      </c>
      <c r="G471" s="67">
        <v>335.705</v>
      </c>
      <c r="H471" s="67">
        <v>18100332.04</v>
      </c>
      <c r="I471" s="56"/>
      <c r="J471" s="67">
        <v>339.06205</v>
      </c>
      <c r="K471" s="67">
        <v>18624904</v>
      </c>
    </row>
    <row r="472" spans="1:11" ht="12">
      <c r="A472" s="25">
        <v>12</v>
      </c>
      <c r="C472" s="4" t="s">
        <v>201</v>
      </c>
      <c r="E472" s="25">
        <v>12</v>
      </c>
      <c r="G472" s="67"/>
      <c r="H472" s="67">
        <v>5305895</v>
      </c>
      <c r="I472" s="53"/>
      <c r="J472" s="67"/>
      <c r="K472" s="67">
        <v>5800989</v>
      </c>
    </row>
    <row r="473" spans="1:11" ht="12">
      <c r="A473" s="25">
        <v>13</v>
      </c>
      <c r="C473" s="4" t="s">
        <v>219</v>
      </c>
      <c r="E473" s="25">
        <v>13</v>
      </c>
      <c r="F473" s="21"/>
      <c r="G473" s="70">
        <f>SUM(G471:G472)</f>
        <v>335.705</v>
      </c>
      <c r="H473" s="70">
        <f>SUM(H471:H472)</f>
        <v>23406227.04</v>
      </c>
      <c r="I473" s="96"/>
      <c r="J473" s="70">
        <f>SUM(J471:J472)</f>
        <v>339.06205</v>
      </c>
      <c r="K473" s="70">
        <f>SUM(K471:K472)</f>
        <v>24425893</v>
      </c>
    </row>
    <row r="474" spans="1:11" ht="12">
      <c r="A474" s="25">
        <v>14</v>
      </c>
      <c r="E474" s="25">
        <v>14</v>
      </c>
      <c r="F474" s="21"/>
      <c r="G474" s="70"/>
      <c r="H474" s="70"/>
      <c r="I474" s="96"/>
      <c r="J474" s="70"/>
      <c r="K474" s="70"/>
    </row>
    <row r="475" spans="1:11" ht="12">
      <c r="A475" s="25">
        <v>15</v>
      </c>
      <c r="C475" s="4" t="s">
        <v>203</v>
      </c>
      <c r="E475" s="25">
        <v>15</v>
      </c>
      <c r="F475" s="21"/>
      <c r="G475" s="70">
        <f>G468+G473</f>
        <v>613.28</v>
      </c>
      <c r="H475" s="70">
        <f>H468+H473</f>
        <v>51575841.19</v>
      </c>
      <c r="I475" s="96"/>
      <c r="J475" s="70">
        <f>J468+J473</f>
        <v>622.18855</v>
      </c>
      <c r="K475" s="70">
        <f>K468+K473</f>
        <v>54378360.533629544</v>
      </c>
    </row>
    <row r="476" spans="1:11" ht="12">
      <c r="A476" s="25">
        <v>16</v>
      </c>
      <c r="E476" s="25">
        <v>16</v>
      </c>
      <c r="F476" s="21"/>
      <c r="G476" s="70"/>
      <c r="H476" s="70"/>
      <c r="I476" s="96"/>
      <c r="J476" s="70"/>
      <c r="K476" s="70"/>
    </row>
    <row r="477" spans="1:11" ht="12">
      <c r="A477" s="25">
        <v>17</v>
      </c>
      <c r="C477" s="4" t="s">
        <v>204</v>
      </c>
      <c r="E477" s="25">
        <v>17</v>
      </c>
      <c r="F477" s="21"/>
      <c r="G477" s="70"/>
      <c r="H477" s="70">
        <v>1766635.67</v>
      </c>
      <c r="I477" s="109"/>
      <c r="J477" s="70"/>
      <c r="K477" s="70">
        <v>1768982</v>
      </c>
    </row>
    <row r="478" spans="1:11" ht="12">
      <c r="A478" s="25">
        <v>18</v>
      </c>
      <c r="C478" s="4"/>
      <c r="E478" s="25">
        <v>18</v>
      </c>
      <c r="F478" s="21"/>
      <c r="G478" s="70"/>
      <c r="H478" s="70"/>
      <c r="I478" s="109"/>
      <c r="J478" s="70"/>
      <c r="K478" s="70"/>
    </row>
    <row r="479" spans="1:11" ht="12">
      <c r="A479" s="25">
        <v>19</v>
      </c>
      <c r="C479" s="4" t="s">
        <v>205</v>
      </c>
      <c r="E479" s="25">
        <v>19</v>
      </c>
      <c r="F479" s="21"/>
      <c r="G479" s="70"/>
      <c r="H479" s="70">
        <v>472915</v>
      </c>
      <c r="I479" s="109"/>
      <c r="J479" s="70"/>
      <c r="K479" s="70">
        <v>475070</v>
      </c>
    </row>
    <row r="480" spans="1:11" ht="12">
      <c r="A480" s="25">
        <v>20</v>
      </c>
      <c r="C480" s="4" t="s">
        <v>206</v>
      </c>
      <c r="E480" s="25">
        <v>20</v>
      </c>
      <c r="F480" s="21"/>
      <c r="G480" s="70"/>
      <c r="H480" s="70">
        <v>25900731</v>
      </c>
      <c r="I480" s="109"/>
      <c r="J480" s="70"/>
      <c r="K480" s="70">
        <v>26492884</v>
      </c>
    </row>
    <row r="481" spans="1:11" ht="12">
      <c r="A481" s="25">
        <v>21</v>
      </c>
      <c r="C481" s="4"/>
      <c r="E481" s="25">
        <v>21</v>
      </c>
      <c r="F481" s="21"/>
      <c r="G481" s="70"/>
      <c r="H481" s="70"/>
      <c r="I481" s="96"/>
      <c r="J481" s="70"/>
      <c r="K481" s="70"/>
    </row>
    <row r="482" spans="1:11" ht="12">
      <c r="A482" s="25">
        <v>22</v>
      </c>
      <c r="C482" s="4"/>
      <c r="E482" s="25">
        <v>22</v>
      </c>
      <c r="F482" s="21"/>
      <c r="G482" s="70"/>
      <c r="H482" s="70"/>
      <c r="I482" s="96"/>
      <c r="J482" s="70"/>
      <c r="K482" s="70"/>
    </row>
    <row r="483" spans="1:11" ht="12">
      <c r="A483" s="25">
        <v>23</v>
      </c>
      <c r="C483" s="4" t="s">
        <v>220</v>
      </c>
      <c r="E483" s="25">
        <v>23</v>
      </c>
      <c r="F483" s="21"/>
      <c r="G483" s="70"/>
      <c r="H483" s="70"/>
      <c r="I483" s="96"/>
      <c r="J483" s="70"/>
      <c r="K483" s="70"/>
    </row>
    <row r="484" spans="1:11" ht="12">
      <c r="A484" s="25">
        <v>24</v>
      </c>
      <c r="C484" s="4"/>
      <c r="E484" s="25">
        <v>24</v>
      </c>
      <c r="F484" s="21"/>
      <c r="G484" s="70"/>
      <c r="H484" s="70"/>
      <c r="I484" s="96"/>
      <c r="J484" s="70"/>
      <c r="K484" s="70"/>
    </row>
    <row r="485" spans="5:11" ht="12">
      <c r="E485" s="22"/>
      <c r="F485" s="87" t="s">
        <v>1</v>
      </c>
      <c r="G485" s="101"/>
      <c r="H485" s="101"/>
      <c r="I485" s="101"/>
      <c r="J485" s="101"/>
      <c r="K485" s="101"/>
    </row>
    <row r="486" spans="1:11" ht="12">
      <c r="A486" s="25">
        <v>25</v>
      </c>
      <c r="C486" s="4" t="s">
        <v>224</v>
      </c>
      <c r="E486" s="25">
        <v>25</v>
      </c>
      <c r="G486" s="67">
        <f>SUM(G475:G485)</f>
        <v>613.28</v>
      </c>
      <c r="H486" s="67">
        <f>SUM(H475:H485)</f>
        <v>79716122.86</v>
      </c>
      <c r="I486" s="67"/>
      <c r="J486" s="67">
        <f>SUM(J475:J485)</f>
        <v>622.18855</v>
      </c>
      <c r="K486" s="67">
        <f>SUM(K475:K485)</f>
        <v>83115296.53362954</v>
      </c>
    </row>
    <row r="487" spans="1:11" ht="12">
      <c r="A487" s="25"/>
      <c r="C487" s="4"/>
      <c r="E487" s="25"/>
      <c r="F487" s="87" t="s">
        <v>1</v>
      </c>
      <c r="G487" s="12" t="s">
        <v>1</v>
      </c>
      <c r="H487" s="15" t="s">
        <v>1</v>
      </c>
      <c r="I487" s="87" t="s">
        <v>1</v>
      </c>
      <c r="J487" s="12" t="s">
        <v>1</v>
      </c>
      <c r="K487" s="15" t="s">
        <v>1</v>
      </c>
    </row>
    <row r="488" spans="1:11" ht="12">
      <c r="A488" s="25"/>
      <c r="C488" s="5" t="s">
        <v>65</v>
      </c>
      <c r="E488" s="25"/>
      <c r="G488" s="77"/>
      <c r="H488" s="77"/>
      <c r="I488" s="67"/>
      <c r="J488" s="77"/>
      <c r="K488" s="77"/>
    </row>
    <row r="489" spans="5:11" ht="12">
      <c r="E489" s="22"/>
      <c r="F489" s="87"/>
      <c r="G489" s="12"/>
      <c r="H489" s="15"/>
      <c r="I489" s="87"/>
      <c r="J489" s="12"/>
      <c r="K489" s="15"/>
    </row>
    <row r="490" spans="1:12" ht="12">
      <c r="A490" s="4"/>
      <c r="H490" s="20"/>
      <c r="K490" s="20"/>
      <c r="L490" s="5" t="s">
        <v>0</v>
      </c>
    </row>
    <row r="491" spans="1:11" s="17" customFormat="1" ht="12">
      <c r="A491" s="34" t="str">
        <f>$A$34</f>
        <v>Institution No.:  </v>
      </c>
      <c r="E491" s="16"/>
      <c r="G491" s="18"/>
      <c r="H491" s="19"/>
      <c r="J491" s="18"/>
      <c r="K491" s="33" t="s">
        <v>225</v>
      </c>
    </row>
    <row r="492" spans="1:11" s="17" customFormat="1" ht="12">
      <c r="A492" s="211" t="s">
        <v>226</v>
      </c>
      <c r="B492" s="211"/>
      <c r="C492" s="211"/>
      <c r="D492" s="211"/>
      <c r="E492" s="211"/>
      <c r="F492" s="211"/>
      <c r="G492" s="211"/>
      <c r="H492" s="211"/>
      <c r="I492" s="211"/>
      <c r="J492" s="211"/>
      <c r="K492" s="211"/>
    </row>
    <row r="493" spans="1:11" ht="12">
      <c r="A493" s="34"/>
      <c r="C493" s="5" t="s">
        <v>273</v>
      </c>
      <c r="G493" s="94"/>
      <c r="H493" s="84"/>
      <c r="J493" s="6"/>
      <c r="K493" s="36" t="str">
        <f>$K$3</f>
        <v>Date: 10/3/2011</v>
      </c>
    </row>
    <row r="494" spans="1:11" ht="12">
      <c r="A494" s="11" t="s">
        <v>1</v>
      </c>
      <c r="B494" s="11" t="s">
        <v>1</v>
      </c>
      <c r="C494" s="11" t="s">
        <v>1</v>
      </c>
      <c r="D494" s="11" t="s">
        <v>1</v>
      </c>
      <c r="E494" s="11" t="s">
        <v>1</v>
      </c>
      <c r="F494" s="11" t="s">
        <v>1</v>
      </c>
      <c r="G494" s="12" t="s">
        <v>1</v>
      </c>
      <c r="H494" s="15" t="s">
        <v>1</v>
      </c>
      <c r="I494" s="11" t="s">
        <v>1</v>
      </c>
      <c r="J494" s="12" t="s">
        <v>1</v>
      </c>
      <c r="K494" s="15" t="s">
        <v>1</v>
      </c>
    </row>
    <row r="495" spans="1:11" ht="12">
      <c r="A495" s="37" t="s">
        <v>2</v>
      </c>
      <c r="E495" s="37" t="s">
        <v>2</v>
      </c>
      <c r="F495" s="1"/>
      <c r="G495" s="2"/>
      <c r="H495" s="3" t="s">
        <v>51</v>
      </c>
      <c r="I495" s="1"/>
      <c r="J495" s="2"/>
      <c r="K495" s="3" t="s">
        <v>52</v>
      </c>
    </row>
    <row r="496" spans="1:11" ht="12">
      <c r="A496" s="37" t="s">
        <v>4</v>
      </c>
      <c r="C496" s="38" t="s">
        <v>18</v>
      </c>
      <c r="E496" s="37" t="s">
        <v>4</v>
      </c>
      <c r="F496" s="1"/>
      <c r="G496" s="2" t="s">
        <v>6</v>
      </c>
      <c r="H496" s="3" t="s">
        <v>7</v>
      </c>
      <c r="I496" s="1"/>
      <c r="J496" s="2" t="s">
        <v>6</v>
      </c>
      <c r="K496" s="3" t="s">
        <v>8</v>
      </c>
    </row>
    <row r="497" spans="1:11" ht="12">
      <c r="A497" s="11" t="s">
        <v>1</v>
      </c>
      <c r="B497" s="11" t="s">
        <v>1</v>
      </c>
      <c r="C497" s="11" t="s">
        <v>1</v>
      </c>
      <c r="D497" s="11" t="s">
        <v>1</v>
      </c>
      <c r="E497" s="11" t="s">
        <v>1</v>
      </c>
      <c r="F497" s="11" t="s">
        <v>1</v>
      </c>
      <c r="G497" s="12" t="s">
        <v>1</v>
      </c>
      <c r="H497" s="15" t="s">
        <v>1</v>
      </c>
      <c r="I497" s="11" t="s">
        <v>1</v>
      </c>
      <c r="J497" s="12" t="s">
        <v>1</v>
      </c>
      <c r="K497" s="15" t="s">
        <v>1</v>
      </c>
    </row>
    <row r="498" spans="1:11" ht="12">
      <c r="A498" s="25">
        <v>1</v>
      </c>
      <c r="E498" s="25">
        <v>1</v>
      </c>
      <c r="F498" s="21"/>
      <c r="G498" s="104"/>
      <c r="H498" s="70"/>
      <c r="I498" s="105"/>
      <c r="J498" s="106"/>
      <c r="K498" s="96"/>
    </row>
    <row r="499" spans="1:11" ht="12">
      <c r="A499" s="25">
        <v>2</v>
      </c>
      <c r="E499" s="25">
        <v>2</v>
      </c>
      <c r="F499" s="21"/>
      <c r="G499" s="104"/>
      <c r="H499" s="70"/>
      <c r="I499" s="105"/>
      <c r="J499" s="106"/>
      <c r="K499" s="70"/>
    </row>
    <row r="500" spans="1:11" ht="12">
      <c r="A500" s="25">
        <v>3</v>
      </c>
      <c r="C500" s="107"/>
      <c r="E500" s="25">
        <v>3</v>
      </c>
      <c r="F500" s="21"/>
      <c r="G500" s="104"/>
      <c r="H500" s="70"/>
      <c r="I500" s="105"/>
      <c r="J500" s="106"/>
      <c r="K500" s="70"/>
    </row>
    <row r="501" spans="1:11" ht="12">
      <c r="A501" s="25">
        <v>4</v>
      </c>
      <c r="E501" s="25">
        <v>4</v>
      </c>
      <c r="F501" s="21"/>
      <c r="G501" s="104"/>
      <c r="H501" s="70"/>
      <c r="I501" s="26"/>
      <c r="J501" s="106"/>
      <c r="K501" s="70"/>
    </row>
    <row r="502" spans="1:11" ht="12">
      <c r="A502" s="25">
        <v>5</v>
      </c>
      <c r="E502" s="25">
        <v>5</v>
      </c>
      <c r="F502" s="21"/>
      <c r="G502" s="104"/>
      <c r="H502" s="70"/>
      <c r="I502" s="26"/>
      <c r="J502" s="106"/>
      <c r="K502" s="70"/>
    </row>
    <row r="503" spans="1:11" ht="12">
      <c r="A503" s="25">
        <v>6</v>
      </c>
      <c r="C503" s="4" t="s">
        <v>216</v>
      </c>
      <c r="E503" s="25">
        <v>6</v>
      </c>
      <c r="F503" s="21"/>
      <c r="G503" s="70">
        <v>117.63900000000001</v>
      </c>
      <c r="H503" s="70">
        <v>7655985.02</v>
      </c>
      <c r="I503" s="53"/>
      <c r="J503" s="70">
        <v>121.81539000000001</v>
      </c>
      <c r="K503" s="70">
        <v>7898324</v>
      </c>
    </row>
    <row r="504" spans="1:11" ht="12">
      <c r="A504" s="25">
        <v>7</v>
      </c>
      <c r="C504" s="4" t="s">
        <v>217</v>
      </c>
      <c r="E504" s="25">
        <v>7</v>
      </c>
      <c r="F504" s="21"/>
      <c r="G504" s="70"/>
      <c r="H504" s="70">
        <v>2191852</v>
      </c>
      <c r="I504" s="96"/>
      <c r="J504" s="70"/>
      <c r="K504" s="70">
        <v>2406561</v>
      </c>
    </row>
    <row r="505" spans="1:11" ht="12">
      <c r="A505" s="25">
        <v>8</v>
      </c>
      <c r="C505" s="4" t="s">
        <v>218</v>
      </c>
      <c r="E505" s="25">
        <v>8</v>
      </c>
      <c r="F505" s="21"/>
      <c r="G505" s="70">
        <f>SUM(G503:G504)</f>
        <v>117.63900000000001</v>
      </c>
      <c r="H505" s="70">
        <f>SUM(H503:H504)</f>
        <v>9847837.02</v>
      </c>
      <c r="I505" s="96"/>
      <c r="J505" s="70">
        <f>SUM(J503:J504)</f>
        <v>121.81539000000001</v>
      </c>
      <c r="K505" s="70">
        <f>SUM(K503:K504)</f>
        <v>10304885</v>
      </c>
    </row>
    <row r="506" spans="1:11" ht="12">
      <c r="A506" s="25">
        <v>9</v>
      </c>
      <c r="C506" s="4"/>
      <c r="E506" s="25">
        <v>9</v>
      </c>
      <c r="F506" s="21"/>
      <c r="G506" s="70"/>
      <c r="H506" s="70"/>
      <c r="I506" s="56"/>
      <c r="J506" s="70"/>
      <c r="K506" s="70"/>
    </row>
    <row r="507" spans="1:11" ht="12">
      <c r="A507" s="25">
        <v>10</v>
      </c>
      <c r="C507" s="4"/>
      <c r="E507" s="25">
        <v>10</v>
      </c>
      <c r="F507" s="21"/>
      <c r="G507" s="70"/>
      <c r="H507" s="70"/>
      <c r="I507" s="53"/>
      <c r="J507" s="70"/>
      <c r="K507" s="70"/>
    </row>
    <row r="508" spans="1:11" ht="12">
      <c r="A508" s="25">
        <v>11</v>
      </c>
      <c r="C508" s="4" t="s">
        <v>200</v>
      </c>
      <c r="E508" s="25">
        <v>11</v>
      </c>
      <c r="G508" s="67">
        <v>106.045</v>
      </c>
      <c r="H508" s="67">
        <v>5812469.73</v>
      </c>
      <c r="I508" s="56"/>
      <c r="J508" s="67">
        <v>109</v>
      </c>
      <c r="K508" s="67">
        <v>5893893</v>
      </c>
    </row>
    <row r="509" spans="1:11" ht="12">
      <c r="A509" s="25">
        <v>12</v>
      </c>
      <c r="C509" s="4" t="s">
        <v>201</v>
      </c>
      <c r="E509" s="25">
        <v>12</v>
      </c>
      <c r="G509" s="67"/>
      <c r="H509" s="67">
        <v>1677017</v>
      </c>
      <c r="I509" s="53"/>
      <c r="J509" s="67"/>
      <c r="K509" s="67">
        <v>1830082</v>
      </c>
    </row>
    <row r="510" spans="1:11" ht="12">
      <c r="A510" s="25">
        <v>13</v>
      </c>
      <c r="C510" s="4" t="s">
        <v>219</v>
      </c>
      <c r="E510" s="25">
        <v>13</v>
      </c>
      <c r="F510" s="21"/>
      <c r="G510" s="70">
        <f>SUM(G508:G509)</f>
        <v>106.045</v>
      </c>
      <c r="H510" s="70">
        <f>SUM(H508:H509)</f>
        <v>7489486.73</v>
      </c>
      <c r="I510" s="96"/>
      <c r="J510" s="70">
        <f>SUM(J508:J509)</f>
        <v>109</v>
      </c>
      <c r="K510" s="70">
        <f>SUM(K508:K509)</f>
        <v>7723975</v>
      </c>
    </row>
    <row r="511" spans="1:11" ht="12">
      <c r="A511" s="25">
        <v>14</v>
      </c>
      <c r="E511" s="25">
        <v>14</v>
      </c>
      <c r="F511" s="21"/>
      <c r="G511" s="70"/>
      <c r="H511" s="70"/>
      <c r="I511" s="96"/>
      <c r="J511" s="70"/>
      <c r="K511" s="70"/>
    </row>
    <row r="512" spans="1:11" ht="12">
      <c r="A512" s="25">
        <v>15</v>
      </c>
      <c r="C512" s="4" t="s">
        <v>203</v>
      </c>
      <c r="E512" s="25">
        <v>15</v>
      </c>
      <c r="F512" s="21"/>
      <c r="G512" s="70">
        <f>G505+G510</f>
        <v>223.68400000000003</v>
      </c>
      <c r="H512" s="70">
        <f>H505+H510</f>
        <v>17337323.75</v>
      </c>
      <c r="I512" s="96"/>
      <c r="J512" s="70">
        <f>J505+J510</f>
        <v>230.81539</v>
      </c>
      <c r="K512" s="70">
        <f>K505+K510</f>
        <v>18028860</v>
      </c>
    </row>
    <row r="513" spans="1:11" ht="12">
      <c r="A513" s="25">
        <v>16</v>
      </c>
      <c r="E513" s="25">
        <v>16</v>
      </c>
      <c r="F513" s="21"/>
      <c r="G513" s="70"/>
      <c r="H513" s="70"/>
      <c r="I513" s="96"/>
      <c r="J513" s="70"/>
      <c r="K513" s="70"/>
    </row>
    <row r="514" spans="1:11" ht="12">
      <c r="A514" s="25">
        <v>17</v>
      </c>
      <c r="C514" s="4" t="s">
        <v>204</v>
      </c>
      <c r="E514" s="25">
        <v>17</v>
      </c>
      <c r="F514" s="21"/>
      <c r="G514" s="70"/>
      <c r="H514" s="70">
        <v>712737.05</v>
      </c>
      <c r="I514" s="96"/>
      <c r="J514" s="70"/>
      <c r="K514" s="70">
        <v>713535.315496</v>
      </c>
    </row>
    <row r="515" spans="1:11" ht="12">
      <c r="A515" s="25">
        <v>18</v>
      </c>
      <c r="C515" s="4"/>
      <c r="E515" s="25">
        <v>18</v>
      </c>
      <c r="F515" s="21"/>
      <c r="G515" s="70"/>
      <c r="H515" s="70"/>
      <c r="I515" s="96"/>
      <c r="J515" s="70"/>
      <c r="K515" s="70"/>
    </row>
    <row r="516" spans="1:11" ht="12">
      <c r="A516" s="25">
        <v>19</v>
      </c>
      <c r="C516" s="4" t="s">
        <v>205</v>
      </c>
      <c r="E516" s="25">
        <v>19</v>
      </c>
      <c r="F516" s="21"/>
      <c r="G516" s="70"/>
      <c r="H516" s="70">
        <v>353611</v>
      </c>
      <c r="I516" s="96"/>
      <c r="J516" s="70"/>
      <c r="K516" s="70">
        <v>354353.5831</v>
      </c>
    </row>
    <row r="517" spans="1:11" ht="12">
      <c r="A517" s="25">
        <v>20</v>
      </c>
      <c r="C517" s="4" t="s">
        <v>206</v>
      </c>
      <c r="E517" s="25">
        <v>20</v>
      </c>
      <c r="F517" s="21"/>
      <c r="G517" s="70"/>
      <c r="H517" s="70">
        <v>2311879</v>
      </c>
      <c r="I517" s="96"/>
      <c r="J517" s="70"/>
      <c r="K517" s="70">
        <v>2594353</v>
      </c>
    </row>
    <row r="518" spans="1:11" ht="12">
      <c r="A518" s="25">
        <v>21</v>
      </c>
      <c r="C518" s="4"/>
      <c r="E518" s="25">
        <v>21</v>
      </c>
      <c r="F518" s="21"/>
      <c r="G518" s="70"/>
      <c r="H518" s="70"/>
      <c r="I518" s="96"/>
      <c r="J518" s="70"/>
      <c r="K518" s="70"/>
    </row>
    <row r="519" spans="1:11" ht="12">
      <c r="A519" s="25">
        <v>22</v>
      </c>
      <c r="C519" s="4"/>
      <c r="E519" s="25">
        <v>22</v>
      </c>
      <c r="F519" s="21"/>
      <c r="G519" s="70"/>
      <c r="H519" s="70"/>
      <c r="I519" s="96"/>
      <c r="J519" s="70"/>
      <c r="K519" s="70"/>
    </row>
    <row r="520" spans="1:11" ht="12">
      <c r="A520" s="25">
        <v>23</v>
      </c>
      <c r="C520" s="4" t="s">
        <v>220</v>
      </c>
      <c r="E520" s="25">
        <v>23</v>
      </c>
      <c r="F520" s="21"/>
      <c r="G520" s="70"/>
      <c r="H520" s="70"/>
      <c r="I520" s="96"/>
      <c r="J520" s="70"/>
      <c r="K520" s="70"/>
    </row>
    <row r="521" spans="1:11" ht="12">
      <c r="A521" s="25">
        <v>24</v>
      </c>
      <c r="C521" s="4"/>
      <c r="E521" s="25">
        <v>24</v>
      </c>
      <c r="F521" s="21"/>
      <c r="G521" s="104"/>
      <c r="H521" s="70"/>
      <c r="I521" s="105"/>
      <c r="J521" s="106"/>
      <c r="K521" s="70"/>
    </row>
    <row r="522" spans="5:11" ht="12">
      <c r="E522" s="22"/>
      <c r="F522" s="87" t="s">
        <v>1</v>
      </c>
      <c r="G522" s="15" t="s">
        <v>1</v>
      </c>
      <c r="H522" s="15" t="s">
        <v>1</v>
      </c>
      <c r="I522" s="87" t="s">
        <v>1</v>
      </c>
      <c r="J522" s="15" t="s">
        <v>1</v>
      </c>
      <c r="K522" s="15" t="s">
        <v>1</v>
      </c>
    </row>
    <row r="523" spans="1:11" ht="12">
      <c r="A523" s="25">
        <v>25</v>
      </c>
      <c r="C523" s="4" t="s">
        <v>227</v>
      </c>
      <c r="E523" s="25">
        <v>25</v>
      </c>
      <c r="G523" s="67">
        <f>SUM(G512:G522)</f>
        <v>223.68400000000003</v>
      </c>
      <c r="H523" s="67">
        <f>SUM(H512:H522)</f>
        <v>20715550.8</v>
      </c>
      <c r="I523" s="67"/>
      <c r="J523" s="67">
        <f>SUM(J512:J522)</f>
        <v>230.81539</v>
      </c>
      <c r="K523" s="67">
        <f>SUM(K512:K522)</f>
        <v>21691101.898596</v>
      </c>
    </row>
    <row r="524" spans="5:11" ht="12">
      <c r="E524" s="22"/>
      <c r="F524" s="87" t="s">
        <v>1</v>
      </c>
      <c r="G524" s="12" t="s">
        <v>1</v>
      </c>
      <c r="H524" s="15" t="s">
        <v>1</v>
      </c>
      <c r="I524" s="87" t="s">
        <v>1</v>
      </c>
      <c r="J524" s="12" t="s">
        <v>1</v>
      </c>
      <c r="K524" s="15" t="s">
        <v>1</v>
      </c>
    </row>
    <row r="525" spans="3:11" ht="12">
      <c r="C525" s="5" t="s">
        <v>65</v>
      </c>
      <c r="E525" s="22"/>
      <c r="F525" s="87"/>
      <c r="G525" s="12"/>
      <c r="H525" s="15"/>
      <c r="I525" s="87"/>
      <c r="J525" s="12"/>
      <c r="K525" s="15"/>
    </row>
    <row r="527" ht="12">
      <c r="A527" s="4"/>
    </row>
    <row r="528" spans="1:11" s="17" customFormat="1" ht="12">
      <c r="A528" s="34" t="str">
        <f>$A$34</f>
        <v>Institution No.:  </v>
      </c>
      <c r="E528" s="16"/>
      <c r="G528" s="18"/>
      <c r="H528" s="19"/>
      <c r="J528" s="18"/>
      <c r="K528" s="33" t="s">
        <v>228</v>
      </c>
    </row>
    <row r="529" spans="1:11" s="17" customFormat="1" ht="12">
      <c r="A529" s="211" t="s">
        <v>229</v>
      </c>
      <c r="B529" s="211"/>
      <c r="C529" s="211"/>
      <c r="D529" s="211"/>
      <c r="E529" s="211"/>
      <c r="F529" s="211"/>
      <c r="G529" s="211"/>
      <c r="H529" s="211"/>
      <c r="I529" s="211"/>
      <c r="J529" s="211"/>
      <c r="K529" s="211"/>
    </row>
    <row r="530" spans="1:11" ht="12">
      <c r="A530" s="34"/>
      <c r="C530" s="5" t="s">
        <v>273</v>
      </c>
      <c r="F530" s="89"/>
      <c r="G530" s="83"/>
      <c r="H530" s="20"/>
      <c r="J530" s="6"/>
      <c r="K530" s="36" t="str">
        <f>$K$3</f>
        <v>Date: 10/3/2011</v>
      </c>
    </row>
    <row r="531" spans="1:11" ht="12">
      <c r="A531" s="11" t="s">
        <v>1</v>
      </c>
      <c r="B531" s="11" t="s">
        <v>1</v>
      </c>
      <c r="C531" s="11" t="s">
        <v>1</v>
      </c>
      <c r="D531" s="11" t="s">
        <v>1</v>
      </c>
      <c r="E531" s="11" t="s">
        <v>1</v>
      </c>
      <c r="F531" s="11" t="s">
        <v>1</v>
      </c>
      <c r="G531" s="12" t="s">
        <v>1</v>
      </c>
      <c r="H531" s="15" t="s">
        <v>1</v>
      </c>
      <c r="I531" s="11" t="s">
        <v>1</v>
      </c>
      <c r="J531" s="12" t="s">
        <v>1</v>
      </c>
      <c r="K531" s="15" t="s">
        <v>1</v>
      </c>
    </row>
    <row r="532" spans="1:11" ht="12">
      <c r="A532" s="37" t="s">
        <v>2</v>
      </c>
      <c r="E532" s="37" t="s">
        <v>2</v>
      </c>
      <c r="F532" s="1"/>
      <c r="G532" s="2"/>
      <c r="H532" s="3" t="s">
        <v>51</v>
      </c>
      <c r="I532" s="1"/>
      <c r="J532" s="2"/>
      <c r="K532" s="3" t="s">
        <v>52</v>
      </c>
    </row>
    <row r="533" spans="1:11" ht="12">
      <c r="A533" s="37" t="s">
        <v>4</v>
      </c>
      <c r="C533" s="38" t="s">
        <v>18</v>
      </c>
      <c r="E533" s="37" t="s">
        <v>4</v>
      </c>
      <c r="F533" s="1"/>
      <c r="G533" s="2" t="s">
        <v>6</v>
      </c>
      <c r="H533" s="3" t="s">
        <v>7</v>
      </c>
      <c r="I533" s="1"/>
      <c r="J533" s="2" t="s">
        <v>6</v>
      </c>
      <c r="K533" s="3" t="s">
        <v>8</v>
      </c>
    </row>
    <row r="534" spans="1:11" ht="12">
      <c r="A534" s="11" t="s">
        <v>1</v>
      </c>
      <c r="B534" s="11" t="s">
        <v>1</v>
      </c>
      <c r="C534" s="11" t="s">
        <v>1</v>
      </c>
      <c r="D534" s="11" t="s">
        <v>1</v>
      </c>
      <c r="E534" s="11" t="s">
        <v>1</v>
      </c>
      <c r="F534" s="11" t="s">
        <v>1</v>
      </c>
      <c r="G534" s="12" t="s">
        <v>1</v>
      </c>
      <c r="H534" s="15" t="s">
        <v>1</v>
      </c>
      <c r="I534" s="11" t="s">
        <v>1</v>
      </c>
      <c r="J534" s="12" t="s">
        <v>1</v>
      </c>
      <c r="K534" s="15" t="s">
        <v>1</v>
      </c>
    </row>
    <row r="535" spans="1:11" ht="12">
      <c r="A535" s="25">
        <v>1</v>
      </c>
      <c r="E535" s="25">
        <v>1</v>
      </c>
      <c r="F535" s="21"/>
      <c r="G535" s="104"/>
      <c r="H535" s="70"/>
      <c r="I535" s="105"/>
      <c r="J535" s="106"/>
      <c r="K535" s="96"/>
    </row>
    <row r="536" spans="1:11" ht="12">
      <c r="A536" s="25">
        <v>2</v>
      </c>
      <c r="E536" s="25">
        <v>2</v>
      </c>
      <c r="F536" s="21"/>
      <c r="G536" s="104"/>
      <c r="H536" s="70"/>
      <c r="I536" s="105"/>
      <c r="J536" s="106"/>
      <c r="K536" s="70"/>
    </row>
    <row r="537" spans="1:11" ht="12">
      <c r="A537" s="25">
        <v>3</v>
      </c>
      <c r="C537" s="107"/>
      <c r="E537" s="25">
        <v>3</v>
      </c>
      <c r="F537" s="21"/>
      <c r="G537" s="104"/>
      <c r="H537" s="70"/>
      <c r="I537" s="105"/>
      <c r="J537" s="106"/>
      <c r="K537" s="70"/>
    </row>
    <row r="538" spans="1:11" ht="12">
      <c r="A538" s="25">
        <v>4</v>
      </c>
      <c r="E538" s="25">
        <v>4</v>
      </c>
      <c r="F538" s="21"/>
      <c r="G538" s="104"/>
      <c r="H538" s="70"/>
      <c r="I538" s="26"/>
      <c r="J538" s="106"/>
      <c r="K538" s="70"/>
    </row>
    <row r="539" spans="1:11" ht="12">
      <c r="A539" s="25">
        <v>5</v>
      </c>
      <c r="E539" s="25">
        <v>5</v>
      </c>
      <c r="F539" s="21"/>
      <c r="G539" s="70"/>
      <c r="H539" s="70"/>
      <c r="I539" s="53"/>
      <c r="J539" s="70"/>
      <c r="K539" s="70"/>
    </row>
    <row r="540" spans="1:11" ht="12">
      <c r="A540" s="25">
        <v>6</v>
      </c>
      <c r="C540" s="4" t="s">
        <v>216</v>
      </c>
      <c r="E540" s="25">
        <v>6</v>
      </c>
      <c r="F540" s="21"/>
      <c r="G540" s="70">
        <v>66.896</v>
      </c>
      <c r="H540" s="70">
        <v>13364195.33</v>
      </c>
      <c r="I540" s="53"/>
      <c r="J540" s="70">
        <v>66.896</v>
      </c>
      <c r="K540" s="70">
        <v>13664791</v>
      </c>
    </row>
    <row r="541" spans="1:11" ht="12">
      <c r="A541" s="25">
        <v>7</v>
      </c>
      <c r="C541" s="4" t="s">
        <v>217</v>
      </c>
      <c r="E541" s="25">
        <v>7</v>
      </c>
      <c r="F541" s="21"/>
      <c r="G541" s="70"/>
      <c r="H541" s="70">
        <v>3391764</v>
      </c>
      <c r="I541" s="96"/>
      <c r="J541" s="70"/>
      <c r="K541" s="70">
        <v>3680611</v>
      </c>
    </row>
    <row r="542" spans="1:11" ht="12">
      <c r="A542" s="25">
        <v>8</v>
      </c>
      <c r="C542" s="4" t="s">
        <v>218</v>
      </c>
      <c r="E542" s="25">
        <v>8</v>
      </c>
      <c r="F542" s="21"/>
      <c r="G542" s="70">
        <f>SUM(G540:G541)</f>
        <v>66.896</v>
      </c>
      <c r="H542" s="70">
        <f>SUM(H540:H541)</f>
        <v>16755959.33</v>
      </c>
      <c r="I542" s="96"/>
      <c r="J542" s="70">
        <f>SUM(J540:J541)</f>
        <v>66.896</v>
      </c>
      <c r="K542" s="70">
        <f>SUM(K540:K541)</f>
        <v>17345402</v>
      </c>
    </row>
    <row r="543" spans="1:11" ht="12">
      <c r="A543" s="25">
        <v>9</v>
      </c>
      <c r="C543" s="4"/>
      <c r="E543" s="25">
        <v>9</v>
      </c>
      <c r="F543" s="21"/>
      <c r="G543" s="70"/>
      <c r="H543" s="70"/>
      <c r="I543" s="56"/>
      <c r="J543" s="70"/>
      <c r="K543" s="70"/>
    </row>
    <row r="544" spans="1:11" ht="12">
      <c r="A544" s="25">
        <v>10</v>
      </c>
      <c r="C544" s="4"/>
      <c r="E544" s="25">
        <v>10</v>
      </c>
      <c r="F544" s="21"/>
      <c r="G544" s="70"/>
      <c r="H544" s="70"/>
      <c r="I544" s="53"/>
      <c r="J544" s="70"/>
      <c r="K544" s="70"/>
    </row>
    <row r="545" spans="1:11" ht="12">
      <c r="A545" s="25">
        <v>11</v>
      </c>
      <c r="C545" s="4" t="s">
        <v>200</v>
      </c>
      <c r="E545" s="25">
        <v>11</v>
      </c>
      <c r="G545" s="67">
        <v>144.033</v>
      </c>
      <c r="H545" s="67">
        <v>10813052.07</v>
      </c>
      <c r="I545" s="56"/>
      <c r="J545" s="67">
        <v>144.033</v>
      </c>
      <c r="K545" s="67">
        <v>10849067</v>
      </c>
    </row>
    <row r="546" spans="1:11" ht="12">
      <c r="A546" s="25">
        <v>12</v>
      </c>
      <c r="C546" s="4" t="s">
        <v>201</v>
      </c>
      <c r="E546" s="25">
        <v>12</v>
      </c>
      <c r="G546" s="67"/>
      <c r="H546" s="67">
        <v>3102178</v>
      </c>
      <c r="I546" s="53"/>
      <c r="J546" s="67"/>
      <c r="K546" s="67">
        <v>3135351</v>
      </c>
    </row>
    <row r="547" spans="1:11" ht="12">
      <c r="A547" s="25">
        <v>13</v>
      </c>
      <c r="C547" s="4" t="s">
        <v>219</v>
      </c>
      <c r="E547" s="25">
        <v>13</v>
      </c>
      <c r="F547" s="21"/>
      <c r="G547" s="70">
        <f>SUM(G545:G546)</f>
        <v>144.033</v>
      </c>
      <c r="H547" s="70">
        <f>SUM(H545:H546)</f>
        <v>13915230.07</v>
      </c>
      <c r="I547" s="96"/>
      <c r="J547" s="70">
        <f>SUM(J545:J546)</f>
        <v>144.033</v>
      </c>
      <c r="K547" s="70">
        <f>SUM(K545:K546)</f>
        <v>13984418</v>
      </c>
    </row>
    <row r="548" spans="1:11" ht="12">
      <c r="A548" s="25">
        <v>14</v>
      </c>
      <c r="E548" s="25">
        <v>14</v>
      </c>
      <c r="F548" s="21"/>
      <c r="G548" s="70"/>
      <c r="H548" s="70"/>
      <c r="I548" s="96"/>
      <c r="J548" s="70"/>
      <c r="K548" s="70"/>
    </row>
    <row r="549" spans="1:11" ht="12">
      <c r="A549" s="25">
        <v>15</v>
      </c>
      <c r="C549" s="4" t="s">
        <v>203</v>
      </c>
      <c r="E549" s="25">
        <v>15</v>
      </c>
      <c r="F549" s="21"/>
      <c r="G549" s="70">
        <f>G542+G547</f>
        <v>210.92899999999997</v>
      </c>
      <c r="H549" s="70">
        <f>H542+H547</f>
        <v>30671189.4</v>
      </c>
      <c r="I549" s="96"/>
      <c r="J549" s="70">
        <f>J542+J547</f>
        <v>210.92899999999997</v>
      </c>
      <c r="K549" s="70">
        <f>K542+K547</f>
        <v>31329820</v>
      </c>
    </row>
    <row r="550" spans="1:11" ht="12">
      <c r="A550" s="25">
        <v>16</v>
      </c>
      <c r="E550" s="25">
        <v>16</v>
      </c>
      <c r="F550" s="21"/>
      <c r="G550" s="70"/>
      <c r="H550" s="70"/>
      <c r="I550" s="96"/>
      <c r="J550" s="70"/>
      <c r="K550" s="70"/>
    </row>
    <row r="551" spans="1:11" ht="12">
      <c r="A551" s="25">
        <v>17</v>
      </c>
      <c r="C551" s="4" t="s">
        <v>204</v>
      </c>
      <c r="E551" s="25">
        <v>17</v>
      </c>
      <c r="F551" s="21"/>
      <c r="G551" s="70"/>
      <c r="H551" s="70">
        <v>199671.36</v>
      </c>
      <c r="I551" s="96"/>
      <c r="J551" s="70"/>
      <c r="K551" s="70">
        <v>205526</v>
      </c>
    </row>
    <row r="552" spans="1:11" ht="12">
      <c r="A552" s="25">
        <v>18</v>
      </c>
      <c r="C552" s="4"/>
      <c r="E552" s="25">
        <v>18</v>
      </c>
      <c r="F552" s="21"/>
      <c r="G552" s="70"/>
      <c r="H552" s="70"/>
      <c r="I552" s="96"/>
      <c r="J552" s="70"/>
      <c r="K552" s="70"/>
    </row>
    <row r="553" spans="1:11" ht="12">
      <c r="A553" s="25">
        <v>19</v>
      </c>
      <c r="C553" s="4" t="s">
        <v>205</v>
      </c>
      <c r="E553" s="25">
        <v>19</v>
      </c>
      <c r="F553" s="21"/>
      <c r="G553" s="70"/>
      <c r="H553" s="70">
        <v>142102</v>
      </c>
      <c r="I553" s="96"/>
      <c r="J553" s="70"/>
      <c r="K553" s="70">
        <v>142434</v>
      </c>
    </row>
    <row r="554" spans="1:11" ht="12">
      <c r="A554" s="25">
        <v>20</v>
      </c>
      <c r="C554" s="4" t="s">
        <v>206</v>
      </c>
      <c r="E554" s="25">
        <v>20</v>
      </c>
      <c r="F554" s="21"/>
      <c r="G554" s="70"/>
      <c r="H554" s="70">
        <v>107277</v>
      </c>
      <c r="I554" s="96"/>
      <c r="J554" s="70"/>
      <c r="K554" s="70">
        <v>181169</v>
      </c>
    </row>
    <row r="555" spans="1:11" ht="12">
      <c r="A555" s="25">
        <v>21</v>
      </c>
      <c r="C555" s="4"/>
      <c r="E555" s="25">
        <v>21</v>
      </c>
      <c r="F555" s="21"/>
      <c r="G555" s="70"/>
      <c r="H555" s="70"/>
      <c r="I555" s="96"/>
      <c r="J555" s="70"/>
      <c r="K555" s="70"/>
    </row>
    <row r="556" spans="1:11" ht="12">
      <c r="A556" s="25">
        <v>22</v>
      </c>
      <c r="C556" s="4"/>
      <c r="E556" s="25">
        <v>22</v>
      </c>
      <c r="F556" s="21"/>
      <c r="G556" s="70"/>
      <c r="H556" s="70"/>
      <c r="I556" s="96"/>
      <c r="J556" s="70"/>
      <c r="K556" s="70"/>
    </row>
    <row r="557" spans="1:11" ht="12">
      <c r="A557" s="25">
        <v>23</v>
      </c>
      <c r="C557" s="4" t="s">
        <v>220</v>
      </c>
      <c r="E557" s="25">
        <v>23</v>
      </c>
      <c r="F557" s="21"/>
      <c r="G557" s="70"/>
      <c r="H557" s="70"/>
      <c r="I557" s="96"/>
      <c r="J557" s="70"/>
      <c r="K557" s="70"/>
    </row>
    <row r="558" spans="1:11" ht="12">
      <c r="A558" s="25">
        <v>24</v>
      </c>
      <c r="C558" s="4"/>
      <c r="E558" s="25">
        <v>24</v>
      </c>
      <c r="F558" s="21"/>
      <c r="G558" s="104"/>
      <c r="H558" s="70"/>
      <c r="I558" s="105"/>
      <c r="J558" s="106"/>
      <c r="K558" s="70"/>
    </row>
    <row r="559" spans="5:11" ht="12">
      <c r="E559" s="22"/>
      <c r="F559" s="87" t="s">
        <v>1</v>
      </c>
      <c r="G559" s="15" t="s">
        <v>1</v>
      </c>
      <c r="H559" s="15" t="s">
        <v>1</v>
      </c>
      <c r="I559" s="87" t="s">
        <v>1</v>
      </c>
      <c r="J559" s="15" t="s">
        <v>1</v>
      </c>
      <c r="K559" s="15" t="s">
        <v>1</v>
      </c>
    </row>
    <row r="560" spans="1:11" ht="12">
      <c r="A560" s="25">
        <v>25</v>
      </c>
      <c r="C560" s="4" t="s">
        <v>230</v>
      </c>
      <c r="E560" s="25">
        <v>25</v>
      </c>
      <c r="G560" s="67">
        <f>SUM(G549:G559)</f>
        <v>210.92899999999997</v>
      </c>
      <c r="H560" s="67">
        <f>SUM(H549:H559)</f>
        <v>31120239.759999998</v>
      </c>
      <c r="I560" s="67"/>
      <c r="J560" s="67">
        <f>SUM(J549:J559)</f>
        <v>210.92899999999997</v>
      </c>
      <c r="K560" s="67">
        <f>SUM(K549:K559)</f>
        <v>31858949</v>
      </c>
    </row>
    <row r="561" spans="5:11" ht="12">
      <c r="E561" s="22"/>
      <c r="F561" s="87" t="s">
        <v>1</v>
      </c>
      <c r="G561" s="12" t="s">
        <v>1</v>
      </c>
      <c r="H561" s="15" t="s">
        <v>1</v>
      </c>
      <c r="I561" s="87" t="s">
        <v>1</v>
      </c>
      <c r="J561" s="12" t="s">
        <v>1</v>
      </c>
      <c r="K561" s="15" t="s">
        <v>1</v>
      </c>
    </row>
    <row r="562" ht="12">
      <c r="C562" s="5" t="s">
        <v>65</v>
      </c>
    </row>
    <row r="565" spans="1:11" s="17" customFormat="1" ht="12">
      <c r="A565" s="34" t="str">
        <f>$A$34</f>
        <v>Institution No.:  </v>
      </c>
      <c r="E565" s="16"/>
      <c r="G565" s="18"/>
      <c r="H565" s="19"/>
      <c r="J565" s="18"/>
      <c r="K565" s="33" t="s">
        <v>231</v>
      </c>
    </row>
    <row r="566" spans="1:11" s="17" customFormat="1" ht="12">
      <c r="A566" s="211" t="s">
        <v>232</v>
      </c>
      <c r="B566" s="211"/>
      <c r="C566" s="211"/>
      <c r="D566" s="211"/>
      <c r="E566" s="211"/>
      <c r="F566" s="211"/>
      <c r="G566" s="211"/>
      <c r="H566" s="211"/>
      <c r="I566" s="211"/>
      <c r="J566" s="211"/>
      <c r="K566" s="211"/>
    </row>
    <row r="567" spans="1:11" ht="12">
      <c r="A567" s="34"/>
      <c r="C567" s="5" t="s">
        <v>273</v>
      </c>
      <c r="F567" s="89"/>
      <c r="G567" s="83"/>
      <c r="H567" s="84"/>
      <c r="J567" s="6"/>
      <c r="K567" s="36" t="str">
        <f>$K$3</f>
        <v>Date: 10/3/2011</v>
      </c>
    </row>
    <row r="568" spans="1:11" ht="12">
      <c r="A568" s="11" t="s">
        <v>1</v>
      </c>
      <c r="B568" s="11" t="s">
        <v>1</v>
      </c>
      <c r="C568" s="11" t="s">
        <v>1</v>
      </c>
      <c r="D568" s="11" t="s">
        <v>1</v>
      </c>
      <c r="E568" s="11" t="s">
        <v>1</v>
      </c>
      <c r="F568" s="11" t="s">
        <v>1</v>
      </c>
      <c r="G568" s="12" t="s">
        <v>1</v>
      </c>
      <c r="H568" s="15" t="s">
        <v>1</v>
      </c>
      <c r="I568" s="11" t="s">
        <v>1</v>
      </c>
      <c r="J568" s="12" t="s">
        <v>1</v>
      </c>
      <c r="K568" s="15" t="s">
        <v>1</v>
      </c>
    </row>
    <row r="569" spans="1:11" ht="12">
      <c r="A569" s="37" t="s">
        <v>2</v>
      </c>
      <c r="E569" s="37" t="s">
        <v>2</v>
      </c>
      <c r="F569" s="1"/>
      <c r="G569" s="2"/>
      <c r="H569" s="3" t="s">
        <v>51</v>
      </c>
      <c r="I569" s="1"/>
      <c r="J569" s="2"/>
      <c r="K569" s="3" t="s">
        <v>52</v>
      </c>
    </row>
    <row r="570" spans="1:11" ht="12">
      <c r="A570" s="37" t="s">
        <v>4</v>
      </c>
      <c r="C570" s="38" t="s">
        <v>18</v>
      </c>
      <c r="E570" s="37" t="s">
        <v>4</v>
      </c>
      <c r="F570" s="1"/>
      <c r="G570" s="2" t="s">
        <v>6</v>
      </c>
      <c r="H570" s="3" t="s">
        <v>7</v>
      </c>
      <c r="I570" s="1"/>
      <c r="J570" s="2" t="s">
        <v>6</v>
      </c>
      <c r="K570" s="3" t="s">
        <v>8</v>
      </c>
    </row>
    <row r="571" spans="1:11" ht="12">
      <c r="A571" s="11" t="s">
        <v>1</v>
      </c>
      <c r="B571" s="11" t="s">
        <v>1</v>
      </c>
      <c r="C571" s="11" t="s">
        <v>1</v>
      </c>
      <c r="D571" s="11" t="s">
        <v>1</v>
      </c>
      <c r="E571" s="11" t="s">
        <v>1</v>
      </c>
      <c r="F571" s="11" t="s">
        <v>1</v>
      </c>
      <c r="G571" s="12"/>
      <c r="H571" s="15"/>
      <c r="I571" s="11"/>
      <c r="J571" s="12"/>
      <c r="K571" s="15"/>
    </row>
    <row r="572" spans="1:11" ht="12">
      <c r="A572" s="25">
        <v>1</v>
      </c>
      <c r="E572" s="25">
        <v>1</v>
      </c>
      <c r="F572" s="21"/>
      <c r="G572" s="104"/>
      <c r="H572" s="70"/>
      <c r="I572" s="105"/>
      <c r="J572" s="106"/>
      <c r="K572" s="96"/>
    </row>
    <row r="573" spans="1:11" ht="12">
      <c r="A573" s="25">
        <v>2</v>
      </c>
      <c r="E573" s="25">
        <v>2</v>
      </c>
      <c r="F573" s="21"/>
      <c r="G573" s="104"/>
      <c r="H573" s="70"/>
      <c r="I573" s="105"/>
      <c r="J573" s="106"/>
      <c r="K573" s="70"/>
    </row>
    <row r="574" spans="1:11" ht="12">
      <c r="A574" s="25">
        <v>3</v>
      </c>
      <c r="C574" s="107"/>
      <c r="E574" s="25">
        <v>3</v>
      </c>
      <c r="F574" s="21"/>
      <c r="G574" s="104"/>
      <c r="H574" s="70"/>
      <c r="I574" s="105"/>
      <c r="J574" s="106"/>
      <c r="K574" s="70"/>
    </row>
    <row r="575" spans="1:11" ht="12">
      <c r="A575" s="25">
        <v>4</v>
      </c>
      <c r="E575" s="25">
        <v>4</v>
      </c>
      <c r="F575" s="21"/>
      <c r="G575" s="104"/>
      <c r="H575" s="70"/>
      <c r="I575" s="26"/>
      <c r="J575" s="106"/>
      <c r="K575" s="70"/>
    </row>
    <row r="576" spans="1:11" ht="12">
      <c r="A576" s="25">
        <v>5</v>
      </c>
      <c r="E576" s="25">
        <v>5</v>
      </c>
      <c r="F576" s="21"/>
      <c r="G576" s="104"/>
      <c r="H576" s="70"/>
      <c r="I576" s="26"/>
      <c r="J576" s="106"/>
      <c r="K576" s="70"/>
    </row>
    <row r="577" spans="1:11" ht="12">
      <c r="A577" s="25">
        <v>6</v>
      </c>
      <c r="C577" s="4" t="s">
        <v>216</v>
      </c>
      <c r="E577" s="25">
        <v>6</v>
      </c>
      <c r="F577" s="21"/>
      <c r="G577" s="70">
        <v>13</v>
      </c>
      <c r="H577" s="70">
        <v>1498893.63</v>
      </c>
      <c r="I577" s="53"/>
      <c r="J577" s="70">
        <v>14</v>
      </c>
      <c r="K577" s="70">
        <v>1551354.9070499998</v>
      </c>
    </row>
    <row r="578" spans="1:11" ht="12">
      <c r="A578" s="25">
        <v>7</v>
      </c>
      <c r="C578" s="4" t="s">
        <v>217</v>
      </c>
      <c r="E578" s="25">
        <v>7</v>
      </c>
      <c r="F578" s="21"/>
      <c r="G578" s="70"/>
      <c r="H578" s="70">
        <v>434119</v>
      </c>
      <c r="I578" s="96"/>
      <c r="J578" s="70"/>
      <c r="K578" s="70">
        <v>482471.37609254994</v>
      </c>
    </row>
    <row r="579" spans="1:11" ht="12">
      <c r="A579" s="25">
        <v>8</v>
      </c>
      <c r="C579" s="4" t="s">
        <v>218</v>
      </c>
      <c r="E579" s="25">
        <v>8</v>
      </c>
      <c r="F579" s="21"/>
      <c r="G579" s="70">
        <f>SUM(G577:G578)</f>
        <v>13</v>
      </c>
      <c r="H579" s="70">
        <f>SUM(H577:H578)</f>
        <v>1933012.63</v>
      </c>
      <c r="I579" s="96"/>
      <c r="J579" s="70">
        <f>SUM(J577:J578)</f>
        <v>14</v>
      </c>
      <c r="K579" s="70">
        <f>SUM(K577:K578)</f>
        <v>2033826.2831425497</v>
      </c>
    </row>
    <row r="580" spans="1:11" ht="12">
      <c r="A580" s="25">
        <v>9</v>
      </c>
      <c r="C580" s="4"/>
      <c r="E580" s="25">
        <v>9</v>
      </c>
      <c r="F580" s="21"/>
      <c r="G580" s="70"/>
      <c r="H580" s="70"/>
      <c r="I580" s="56"/>
      <c r="J580" s="70"/>
      <c r="K580" s="70"/>
    </row>
    <row r="581" spans="1:11" ht="12">
      <c r="A581" s="25">
        <v>10</v>
      </c>
      <c r="C581" s="4"/>
      <c r="E581" s="25">
        <v>10</v>
      </c>
      <c r="F581" s="21"/>
      <c r="G581" s="70"/>
      <c r="H581" s="70"/>
      <c r="I581" s="53"/>
      <c r="J581" s="70"/>
      <c r="K581" s="70"/>
    </row>
    <row r="582" spans="1:11" ht="12">
      <c r="A582" s="25">
        <v>11</v>
      </c>
      <c r="C582" s="4" t="s">
        <v>200</v>
      </c>
      <c r="E582" s="25">
        <v>11</v>
      </c>
      <c r="G582" s="67">
        <v>416</v>
      </c>
      <c r="H582" s="67">
        <v>19560405.03</v>
      </c>
      <c r="I582" s="56"/>
      <c r="J582" s="67">
        <v>422</v>
      </c>
      <c r="K582" s="67">
        <v>20197291.8177768</v>
      </c>
    </row>
    <row r="583" spans="1:11" ht="12">
      <c r="A583" s="25">
        <v>12</v>
      </c>
      <c r="C583" s="4" t="s">
        <v>201</v>
      </c>
      <c r="E583" s="25">
        <v>12</v>
      </c>
      <c r="G583" s="67"/>
      <c r="H583" s="67">
        <v>5703896</v>
      </c>
      <c r="I583" s="53"/>
      <c r="J583" s="67"/>
      <c r="K583" s="67">
        <v>6281357.755328584</v>
      </c>
    </row>
    <row r="584" spans="1:11" ht="12">
      <c r="A584" s="25">
        <v>13</v>
      </c>
      <c r="C584" s="4" t="s">
        <v>219</v>
      </c>
      <c r="E584" s="25">
        <v>13</v>
      </c>
      <c r="F584" s="21"/>
      <c r="G584" s="70">
        <f>SUM(G582:G583)</f>
        <v>416</v>
      </c>
      <c r="H584" s="70">
        <f>SUM(H582:H583)</f>
        <v>25264301.03</v>
      </c>
      <c r="I584" s="96"/>
      <c r="J584" s="70">
        <f>SUM(J582:J583)</f>
        <v>422</v>
      </c>
      <c r="K584" s="70">
        <f>SUM(K582:K583)</f>
        <v>26478649.573105384</v>
      </c>
    </row>
    <row r="585" spans="1:11" ht="12">
      <c r="A585" s="25">
        <v>14</v>
      </c>
      <c r="E585" s="25">
        <v>14</v>
      </c>
      <c r="F585" s="21"/>
      <c r="G585" s="70"/>
      <c r="H585" s="70"/>
      <c r="I585" s="96"/>
      <c r="J585" s="70"/>
      <c r="K585" s="70"/>
    </row>
    <row r="586" spans="1:11" ht="12">
      <c r="A586" s="25">
        <v>15</v>
      </c>
      <c r="C586" s="4" t="s">
        <v>203</v>
      </c>
      <c r="E586" s="25">
        <v>15</v>
      </c>
      <c r="F586" s="21"/>
      <c r="G586" s="70">
        <f>G579+G584</f>
        <v>429</v>
      </c>
      <c r="H586" s="70">
        <f>H579+H584</f>
        <v>27197313.66</v>
      </c>
      <c r="I586" s="96"/>
      <c r="J586" s="70">
        <f>J579+J584</f>
        <v>436</v>
      </c>
      <c r="K586" s="70">
        <f>K579+K584</f>
        <v>28512475.85624793</v>
      </c>
    </row>
    <row r="587" spans="1:11" ht="12">
      <c r="A587" s="25">
        <v>16</v>
      </c>
      <c r="E587" s="25">
        <v>16</v>
      </c>
      <c r="F587" s="21"/>
      <c r="G587" s="70"/>
      <c r="H587" s="70"/>
      <c r="I587" s="96"/>
      <c r="J587" s="70"/>
      <c r="K587" s="70"/>
    </row>
    <row r="588" spans="1:11" ht="12">
      <c r="A588" s="25">
        <v>17</v>
      </c>
      <c r="C588" s="4" t="s">
        <v>204</v>
      </c>
      <c r="E588" s="25">
        <v>17</v>
      </c>
      <c r="F588" s="21"/>
      <c r="G588" s="70"/>
      <c r="H588" s="70">
        <v>563746.54</v>
      </c>
      <c r="I588" s="96"/>
      <c r="J588" s="70"/>
      <c r="K588" s="70">
        <v>578182</v>
      </c>
    </row>
    <row r="589" spans="1:11" ht="12">
      <c r="A589" s="25">
        <v>18</v>
      </c>
      <c r="C589" s="4"/>
      <c r="E589" s="25">
        <v>18</v>
      </c>
      <c r="F589" s="21"/>
      <c r="G589" s="70"/>
      <c r="H589" s="70"/>
      <c r="I589" s="96"/>
      <c r="J589" s="70"/>
      <c r="K589" s="70"/>
    </row>
    <row r="590" spans="1:11" ht="12">
      <c r="A590" s="25">
        <v>19</v>
      </c>
      <c r="C590" s="4" t="s">
        <v>205</v>
      </c>
      <c r="E590" s="25">
        <v>19</v>
      </c>
      <c r="F590" s="21"/>
      <c r="G590" s="70"/>
      <c r="H590" s="70">
        <v>101494</v>
      </c>
      <c r="I590" s="96"/>
      <c r="J590" s="70"/>
      <c r="K590" s="70">
        <v>103955</v>
      </c>
    </row>
    <row r="591" spans="1:11" ht="12">
      <c r="A591" s="25">
        <v>20</v>
      </c>
      <c r="C591" s="4" t="s">
        <v>206</v>
      </c>
      <c r="E591" s="25">
        <v>20</v>
      </c>
      <c r="F591" s="21"/>
      <c r="G591" s="70"/>
      <c r="H591" s="70">
        <v>3662914</v>
      </c>
      <c r="I591" s="96"/>
      <c r="J591" s="70"/>
      <c r="K591" s="70">
        <v>1016686</v>
      </c>
    </row>
    <row r="592" spans="1:11" ht="12">
      <c r="A592" s="25">
        <v>21</v>
      </c>
      <c r="C592" s="110" t="s">
        <v>233</v>
      </c>
      <c r="E592" s="25">
        <v>21</v>
      </c>
      <c r="F592" s="21"/>
      <c r="G592" s="70"/>
      <c r="H592" s="70">
        <v>17267915</v>
      </c>
      <c r="I592" s="96"/>
      <c r="J592" s="70"/>
      <c r="K592" s="70">
        <v>22560328</v>
      </c>
    </row>
    <row r="593" spans="1:11" ht="12">
      <c r="A593" s="25">
        <v>22</v>
      </c>
      <c r="C593" s="4"/>
      <c r="E593" s="25">
        <v>22</v>
      </c>
      <c r="F593" s="21"/>
      <c r="G593" s="70"/>
      <c r="H593" s="70"/>
      <c r="I593" s="96"/>
      <c r="J593" s="70"/>
      <c r="K593" s="70"/>
    </row>
    <row r="594" spans="1:11" ht="12">
      <c r="A594" s="25">
        <v>23</v>
      </c>
      <c r="C594" s="4" t="s">
        <v>220</v>
      </c>
      <c r="E594" s="25">
        <v>23</v>
      </c>
      <c r="F594" s="21"/>
      <c r="G594" s="70"/>
      <c r="H594" s="70"/>
      <c r="I594" s="96"/>
      <c r="J594" s="70"/>
      <c r="K594" s="70"/>
    </row>
    <row r="595" spans="1:11" ht="12">
      <c r="A595" s="25">
        <v>24</v>
      </c>
      <c r="C595" s="4"/>
      <c r="E595" s="25">
        <v>24</v>
      </c>
      <c r="F595" s="21"/>
      <c r="G595" s="70"/>
      <c r="H595" s="70"/>
      <c r="I595" s="96"/>
      <c r="J595" s="70"/>
      <c r="K595" s="70"/>
    </row>
    <row r="596" spans="5:11" ht="12">
      <c r="E596" s="22"/>
      <c r="F596" s="87" t="s">
        <v>1</v>
      </c>
      <c r="G596" s="15" t="s">
        <v>1</v>
      </c>
      <c r="H596" s="15" t="s">
        <v>1</v>
      </c>
      <c r="I596" s="87" t="s">
        <v>1</v>
      </c>
      <c r="J596" s="15" t="s">
        <v>1</v>
      </c>
      <c r="K596" s="15" t="s">
        <v>1</v>
      </c>
    </row>
    <row r="597" spans="1:11" ht="12">
      <c r="A597" s="25">
        <v>25</v>
      </c>
      <c r="C597" s="4" t="s">
        <v>234</v>
      </c>
      <c r="E597" s="25">
        <v>25</v>
      </c>
      <c r="G597" s="67">
        <f>SUM(G586:G596)</f>
        <v>429</v>
      </c>
      <c r="H597" s="67">
        <f>SUM(H586:H596)</f>
        <v>48793383.2</v>
      </c>
      <c r="I597" s="67"/>
      <c r="J597" s="67">
        <f>SUM(J586:J596)</f>
        <v>436</v>
      </c>
      <c r="K597" s="67">
        <f>SUM(K586:K596)</f>
        <v>52771626.85624793</v>
      </c>
    </row>
    <row r="598" spans="5:11" ht="12">
      <c r="E598" s="22"/>
      <c r="F598" s="87" t="s">
        <v>1</v>
      </c>
      <c r="G598" s="12" t="s">
        <v>1</v>
      </c>
      <c r="H598" s="15" t="s">
        <v>1</v>
      </c>
      <c r="I598" s="87" t="s">
        <v>1</v>
      </c>
      <c r="J598" s="12" t="s">
        <v>1</v>
      </c>
      <c r="K598" s="15" t="s">
        <v>1</v>
      </c>
    </row>
    <row r="599" spans="3:11" ht="12">
      <c r="C599" s="5" t="s">
        <v>65</v>
      </c>
      <c r="E599" s="22"/>
      <c r="F599" s="87"/>
      <c r="G599" s="12"/>
      <c r="H599" s="15"/>
      <c r="I599" s="87"/>
      <c r="J599" s="12"/>
      <c r="K599" s="15"/>
    </row>
    <row r="601" ht="12">
      <c r="A601" s="4"/>
    </row>
    <row r="602" spans="1:11" s="17" customFormat="1" ht="12">
      <c r="A602" s="34" t="str">
        <f>$A$34</f>
        <v>Institution No.:  </v>
      </c>
      <c r="E602" s="16"/>
      <c r="G602" s="18"/>
      <c r="H602" s="19"/>
      <c r="J602" s="18"/>
      <c r="K602" s="33" t="s">
        <v>235</v>
      </c>
    </row>
    <row r="603" spans="1:11" s="17" customFormat="1" ht="12">
      <c r="A603" s="211" t="s">
        <v>236</v>
      </c>
      <c r="B603" s="211"/>
      <c r="C603" s="211"/>
      <c r="D603" s="211"/>
      <c r="E603" s="211"/>
      <c r="F603" s="211"/>
      <c r="G603" s="211"/>
      <c r="H603" s="211"/>
      <c r="I603" s="211"/>
      <c r="J603" s="211"/>
      <c r="K603" s="211"/>
    </row>
    <row r="604" spans="1:11" ht="12">
      <c r="A604" s="34"/>
      <c r="C604" s="5" t="s">
        <v>273</v>
      </c>
      <c r="F604" s="89"/>
      <c r="G604" s="83"/>
      <c r="H604" s="84"/>
      <c r="J604" s="6"/>
      <c r="K604" s="36" t="str">
        <f>$K$3</f>
        <v>Date: 10/3/2011</v>
      </c>
    </row>
    <row r="605" spans="1:11" ht="12">
      <c r="A605" s="11" t="s">
        <v>1</v>
      </c>
      <c r="B605" s="11" t="s">
        <v>1</v>
      </c>
      <c r="C605" s="11" t="s">
        <v>1</v>
      </c>
      <c r="D605" s="11" t="s">
        <v>1</v>
      </c>
      <c r="E605" s="11" t="s">
        <v>1</v>
      </c>
      <c r="F605" s="11" t="s">
        <v>1</v>
      </c>
      <c r="G605" s="12" t="s">
        <v>1</v>
      </c>
      <c r="H605" s="15" t="s">
        <v>1</v>
      </c>
      <c r="I605" s="11" t="s">
        <v>1</v>
      </c>
      <c r="J605" s="12" t="s">
        <v>1</v>
      </c>
      <c r="K605" s="15" t="s">
        <v>1</v>
      </c>
    </row>
    <row r="606" spans="1:11" ht="12">
      <c r="A606" s="37" t="s">
        <v>2</v>
      </c>
      <c r="E606" s="37" t="s">
        <v>2</v>
      </c>
      <c r="F606" s="1"/>
      <c r="G606" s="2"/>
      <c r="H606" s="3" t="s">
        <v>51</v>
      </c>
      <c r="I606" s="1"/>
      <c r="J606" s="2"/>
      <c r="K606" s="3" t="s">
        <v>52</v>
      </c>
    </row>
    <row r="607" spans="1:11" ht="12">
      <c r="A607" s="37" t="s">
        <v>4</v>
      </c>
      <c r="C607" s="38" t="s">
        <v>18</v>
      </c>
      <c r="E607" s="37" t="s">
        <v>4</v>
      </c>
      <c r="G607" s="6"/>
      <c r="H607" s="3" t="s">
        <v>7</v>
      </c>
      <c r="J607" s="6"/>
      <c r="K607" s="3" t="s">
        <v>8</v>
      </c>
    </row>
    <row r="608" spans="1:11" ht="12">
      <c r="A608" s="11" t="s">
        <v>1</v>
      </c>
      <c r="B608" s="11" t="s">
        <v>1</v>
      </c>
      <c r="C608" s="11" t="s">
        <v>1</v>
      </c>
      <c r="D608" s="11" t="s">
        <v>1</v>
      </c>
      <c r="E608" s="11" t="s">
        <v>1</v>
      </c>
      <c r="F608" s="11" t="s">
        <v>1</v>
      </c>
      <c r="G608" s="12" t="s">
        <v>1</v>
      </c>
      <c r="H608" s="15" t="s">
        <v>1</v>
      </c>
      <c r="I608" s="11" t="s">
        <v>1</v>
      </c>
      <c r="J608" s="12" t="s">
        <v>1</v>
      </c>
      <c r="K608" s="15" t="s">
        <v>1</v>
      </c>
    </row>
    <row r="609" spans="1:11" ht="12">
      <c r="A609" s="25">
        <v>1</v>
      </c>
      <c r="C609" s="4" t="s">
        <v>237</v>
      </c>
      <c r="E609" s="25">
        <v>1</v>
      </c>
      <c r="F609" s="21"/>
      <c r="G609" s="96"/>
      <c r="H609" s="96">
        <v>38192119</v>
      </c>
      <c r="I609" s="96"/>
      <c r="J609" s="96"/>
      <c r="K609" s="96">
        <v>44428319</v>
      </c>
    </row>
    <row r="610" spans="1:11" ht="12">
      <c r="A610" s="25">
        <f aca="true" t="shared" si="1" ref="A610:A627">(A609+1)</f>
        <v>2</v>
      </c>
      <c r="C610" s="21"/>
      <c r="E610" s="25">
        <f aca="true" t="shared" si="2" ref="E610:E627">(E609+1)</f>
        <v>2</v>
      </c>
      <c r="F610" s="21"/>
      <c r="G610" s="23"/>
      <c r="H610" s="24"/>
      <c r="I610" s="21"/>
      <c r="J610" s="23"/>
      <c r="K610" s="24"/>
    </row>
    <row r="611" spans="1:11" ht="12">
      <c r="A611" s="25">
        <f t="shared" si="1"/>
        <v>3</v>
      </c>
      <c r="C611" s="21"/>
      <c r="E611" s="25">
        <f t="shared" si="2"/>
        <v>3</v>
      </c>
      <c r="F611" s="21"/>
      <c r="G611" s="23"/>
      <c r="H611" s="24"/>
      <c r="I611" s="21"/>
      <c r="J611" s="23"/>
      <c r="K611" s="24"/>
    </row>
    <row r="612" spans="1:11" ht="12">
      <c r="A612" s="25">
        <f t="shared" si="1"/>
        <v>4</v>
      </c>
      <c r="C612" s="21"/>
      <c r="E612" s="25">
        <f t="shared" si="2"/>
        <v>4</v>
      </c>
      <c r="F612" s="21"/>
      <c r="G612" s="23"/>
      <c r="H612" s="24"/>
      <c r="I612" s="21"/>
      <c r="J612" s="23"/>
      <c r="K612" s="24"/>
    </row>
    <row r="613" spans="1:11" ht="12">
      <c r="A613" s="25">
        <f t="shared" si="1"/>
        <v>5</v>
      </c>
      <c r="C613" s="21"/>
      <c r="E613" s="25">
        <f t="shared" si="2"/>
        <v>5</v>
      </c>
      <c r="F613" s="21"/>
      <c r="G613" s="23"/>
      <c r="H613" s="24"/>
      <c r="I613" s="21"/>
      <c r="J613" s="23"/>
      <c r="K613" s="24"/>
    </row>
    <row r="614" spans="1:11" ht="12">
      <c r="A614" s="25">
        <f t="shared" si="1"/>
        <v>6</v>
      </c>
      <c r="C614" s="21"/>
      <c r="E614" s="25">
        <f t="shared" si="2"/>
        <v>6</v>
      </c>
      <c r="F614" s="21"/>
      <c r="G614" s="23"/>
      <c r="H614" s="24"/>
      <c r="I614" s="21"/>
      <c r="J614" s="23"/>
      <c r="K614" s="24"/>
    </row>
    <row r="615" spans="1:11" ht="12">
      <c r="A615" s="25">
        <f t="shared" si="1"/>
        <v>7</v>
      </c>
      <c r="C615" s="21"/>
      <c r="E615" s="25">
        <f t="shared" si="2"/>
        <v>7</v>
      </c>
      <c r="F615" s="21"/>
      <c r="G615" s="23"/>
      <c r="H615" s="24"/>
      <c r="I615" s="21"/>
      <c r="J615" s="23"/>
      <c r="K615" s="24"/>
    </row>
    <row r="616" spans="1:11" ht="12">
      <c r="A616" s="25">
        <f t="shared" si="1"/>
        <v>8</v>
      </c>
      <c r="C616" s="21"/>
      <c r="E616" s="25">
        <f t="shared" si="2"/>
        <v>8</v>
      </c>
      <c r="F616" s="21"/>
      <c r="G616" s="23"/>
      <c r="H616" s="24"/>
      <c r="I616" s="21"/>
      <c r="J616" s="23"/>
      <c r="K616" s="24"/>
    </row>
    <row r="617" spans="1:11" ht="12">
      <c r="A617" s="25">
        <f t="shared" si="1"/>
        <v>9</v>
      </c>
      <c r="C617" s="21"/>
      <c r="E617" s="25">
        <f t="shared" si="2"/>
        <v>9</v>
      </c>
      <c r="F617" s="21"/>
      <c r="G617" s="23"/>
      <c r="H617" s="24"/>
      <c r="I617" s="21"/>
      <c r="J617" s="23"/>
      <c r="K617" s="24"/>
    </row>
    <row r="618" spans="1:11" ht="12">
      <c r="A618" s="25">
        <f t="shared" si="1"/>
        <v>10</v>
      </c>
      <c r="C618" s="21"/>
      <c r="E618" s="25">
        <f t="shared" si="2"/>
        <v>10</v>
      </c>
      <c r="F618" s="21"/>
      <c r="G618" s="23"/>
      <c r="H618" s="24"/>
      <c r="I618" s="21"/>
      <c r="J618" s="23"/>
      <c r="K618" s="24"/>
    </row>
    <row r="619" spans="1:11" ht="12">
      <c r="A619" s="25">
        <f t="shared" si="1"/>
        <v>11</v>
      </c>
      <c r="C619" s="21"/>
      <c r="E619" s="25">
        <f t="shared" si="2"/>
        <v>11</v>
      </c>
      <c r="G619" s="23"/>
      <c r="H619" s="24"/>
      <c r="I619" s="21"/>
      <c r="J619" s="23"/>
      <c r="K619" s="24"/>
    </row>
    <row r="620" spans="1:11" ht="12">
      <c r="A620" s="25">
        <f t="shared" si="1"/>
        <v>12</v>
      </c>
      <c r="C620" s="21"/>
      <c r="E620" s="25">
        <f t="shared" si="2"/>
        <v>12</v>
      </c>
      <c r="G620" s="23"/>
      <c r="H620" s="24"/>
      <c r="I620" s="21"/>
      <c r="J620" s="23"/>
      <c r="K620" s="24"/>
    </row>
    <row r="621" spans="1:11" ht="12">
      <c r="A621" s="25">
        <f t="shared" si="1"/>
        <v>13</v>
      </c>
      <c r="C621" s="21"/>
      <c r="E621" s="25">
        <f t="shared" si="2"/>
        <v>13</v>
      </c>
      <c r="F621" s="21"/>
      <c r="G621" s="23"/>
      <c r="H621" s="24"/>
      <c r="I621" s="21"/>
      <c r="J621" s="23"/>
      <c r="K621" s="24"/>
    </row>
    <row r="622" spans="1:11" ht="12">
      <c r="A622" s="25">
        <f t="shared" si="1"/>
        <v>14</v>
      </c>
      <c r="C622" s="21"/>
      <c r="E622" s="25">
        <f t="shared" si="2"/>
        <v>14</v>
      </c>
      <c r="F622" s="21"/>
      <c r="G622" s="23"/>
      <c r="H622" s="24"/>
      <c r="I622" s="21"/>
      <c r="J622" s="23"/>
      <c r="K622" s="24"/>
    </row>
    <row r="623" spans="1:11" ht="12">
      <c r="A623" s="25">
        <f t="shared" si="1"/>
        <v>15</v>
      </c>
      <c r="C623" s="21"/>
      <c r="E623" s="25">
        <f t="shared" si="2"/>
        <v>15</v>
      </c>
      <c r="F623" s="21"/>
      <c r="G623" s="23"/>
      <c r="H623" s="24"/>
      <c r="I623" s="21"/>
      <c r="J623" s="23"/>
      <c r="K623" s="24"/>
    </row>
    <row r="624" spans="1:11" ht="12">
      <c r="A624" s="25">
        <f t="shared" si="1"/>
        <v>16</v>
      </c>
      <c r="C624" s="21"/>
      <c r="E624" s="25">
        <f t="shared" si="2"/>
        <v>16</v>
      </c>
      <c r="F624" s="21"/>
      <c r="G624" s="23"/>
      <c r="H624" s="24"/>
      <c r="I624" s="21"/>
      <c r="J624" s="23"/>
      <c r="K624" s="24"/>
    </row>
    <row r="625" spans="1:11" ht="12">
      <c r="A625" s="25">
        <f t="shared" si="1"/>
        <v>17</v>
      </c>
      <c r="C625" s="21"/>
      <c r="E625" s="25">
        <f t="shared" si="2"/>
        <v>17</v>
      </c>
      <c r="F625" s="21"/>
      <c r="G625" s="23"/>
      <c r="H625" s="24"/>
      <c r="I625" s="21"/>
      <c r="J625" s="23"/>
      <c r="K625" s="24"/>
    </row>
    <row r="626" spans="1:11" ht="12">
      <c r="A626" s="25">
        <f t="shared" si="1"/>
        <v>18</v>
      </c>
      <c r="C626" s="21"/>
      <c r="E626" s="25">
        <f t="shared" si="2"/>
        <v>18</v>
      </c>
      <c r="F626" s="21"/>
      <c r="G626" s="23"/>
      <c r="H626" s="24"/>
      <c r="I626" s="21"/>
      <c r="J626" s="23"/>
      <c r="K626" s="24"/>
    </row>
    <row r="627" spans="1:11" ht="12">
      <c r="A627" s="25">
        <f t="shared" si="1"/>
        <v>19</v>
      </c>
      <c r="C627" s="21"/>
      <c r="E627" s="25">
        <f t="shared" si="2"/>
        <v>19</v>
      </c>
      <c r="F627" s="21"/>
      <c r="G627" s="23"/>
      <c r="H627" s="24"/>
      <c r="I627" s="21"/>
      <c r="J627" s="23"/>
      <c r="K627" s="24"/>
    </row>
    <row r="628" spans="1:11" ht="12">
      <c r="A628" s="25">
        <v>20</v>
      </c>
      <c r="E628" s="25">
        <v>20</v>
      </c>
      <c r="F628" s="87"/>
      <c r="G628" s="12"/>
      <c r="H628" s="15"/>
      <c r="I628" s="87"/>
      <c r="J628" s="12"/>
      <c r="K628" s="15"/>
    </row>
    <row r="629" spans="1:11" ht="12">
      <c r="A629" s="25">
        <v>21</v>
      </c>
      <c r="E629" s="25">
        <v>21</v>
      </c>
      <c r="F629" s="87"/>
      <c r="G629" s="12"/>
      <c r="H629" s="20"/>
      <c r="I629" s="87"/>
      <c r="J629" s="12"/>
      <c r="K629" s="20"/>
    </row>
    <row r="630" spans="1:11" ht="12">
      <c r="A630" s="25">
        <v>22</v>
      </c>
      <c r="E630" s="25">
        <v>22</v>
      </c>
      <c r="G630" s="6"/>
      <c r="H630" s="20"/>
      <c r="J630" s="6"/>
      <c r="K630" s="20"/>
    </row>
    <row r="631" spans="1:11" ht="12">
      <c r="A631" s="25">
        <v>23</v>
      </c>
      <c r="D631" s="111"/>
      <c r="E631" s="25">
        <v>23</v>
      </c>
      <c r="H631" s="20"/>
      <c r="K631" s="20"/>
    </row>
    <row r="632" spans="1:11" ht="12">
      <c r="A632" s="25">
        <v>24</v>
      </c>
      <c r="D632" s="111"/>
      <c r="E632" s="25">
        <v>24</v>
      </c>
      <c r="H632" s="20"/>
      <c r="K632" s="20"/>
    </row>
    <row r="633" spans="6:11" ht="12">
      <c r="F633" s="87" t="s">
        <v>1</v>
      </c>
      <c r="G633" s="12" t="s">
        <v>1</v>
      </c>
      <c r="H633" s="15"/>
      <c r="I633" s="87"/>
      <c r="J633" s="12"/>
      <c r="K633" s="15"/>
    </row>
    <row r="634" spans="1:11" ht="12">
      <c r="A634" s="25">
        <v>25</v>
      </c>
      <c r="C634" s="4" t="s">
        <v>238</v>
      </c>
      <c r="E634" s="25">
        <v>25</v>
      </c>
      <c r="G634" s="56"/>
      <c r="H634" s="53">
        <f>SUM(H609:H632)</f>
        <v>38192119</v>
      </c>
      <c r="I634" s="53"/>
      <c r="J634" s="56"/>
      <c r="K634" s="53">
        <f>SUM(K609:K632)</f>
        <v>44428319</v>
      </c>
    </row>
    <row r="635" spans="4:11" ht="12">
      <c r="D635" s="111"/>
      <c r="F635" s="87" t="s">
        <v>1</v>
      </c>
      <c r="G635" s="12" t="s">
        <v>1</v>
      </c>
      <c r="H635" s="15"/>
      <c r="I635" s="87"/>
      <c r="J635" s="12"/>
      <c r="K635" s="15"/>
    </row>
    <row r="636" spans="6:11" ht="12">
      <c r="F636" s="87"/>
      <c r="G636" s="12"/>
      <c r="H636" s="15"/>
      <c r="I636" s="87"/>
      <c r="J636" s="12"/>
      <c r="K636" s="15"/>
    </row>
    <row r="637" spans="3:11" ht="24.75" customHeight="1">
      <c r="C637" s="201" t="s">
        <v>239</v>
      </c>
      <c r="D637" s="201"/>
      <c r="E637" s="201"/>
      <c r="F637" s="201"/>
      <c r="G637" s="201"/>
      <c r="H637" s="201"/>
      <c r="I637" s="201"/>
      <c r="J637" s="201"/>
      <c r="K637" s="61"/>
    </row>
    <row r="638" spans="1:11" s="100" customFormat="1" ht="12">
      <c r="A638" s="5"/>
      <c r="B638" s="5"/>
      <c r="C638" s="5"/>
      <c r="D638" s="5"/>
      <c r="E638" s="5"/>
      <c r="F638" s="5"/>
      <c r="G638" s="6"/>
      <c r="H638" s="20"/>
      <c r="I638" s="5"/>
      <c r="J638" s="6"/>
      <c r="K638" s="20"/>
    </row>
    <row r="639" ht="12">
      <c r="A639" s="4"/>
    </row>
    <row r="641" spans="1:11" ht="12">
      <c r="A641" s="4"/>
      <c r="H641" s="20"/>
      <c r="K641" s="20"/>
    </row>
    <row r="642" spans="1:11" ht="12">
      <c r="A642" s="34" t="str">
        <f>$A$34</f>
        <v>Institution No.:  </v>
      </c>
      <c r="B642" s="17"/>
      <c r="C642" s="17"/>
      <c r="D642" s="17"/>
      <c r="E642" s="16"/>
      <c r="F642" s="17"/>
      <c r="G642" s="18"/>
      <c r="H642" s="19"/>
      <c r="I642" s="17"/>
      <c r="J642" s="18"/>
      <c r="K642" s="33" t="s">
        <v>244</v>
      </c>
    </row>
    <row r="643" spans="1:11" ht="12">
      <c r="A643" s="210" t="s">
        <v>245</v>
      </c>
      <c r="B643" s="210"/>
      <c r="C643" s="210"/>
      <c r="D643" s="210"/>
      <c r="E643" s="210"/>
      <c r="F643" s="210"/>
      <c r="G643" s="210"/>
      <c r="H643" s="210"/>
      <c r="I643" s="210"/>
      <c r="J643" s="210"/>
      <c r="K643" s="210"/>
    </row>
    <row r="644" spans="1:11" ht="12">
      <c r="A644" s="34"/>
      <c r="H644" s="114"/>
      <c r="J644" s="6"/>
      <c r="K644" s="36" t="str">
        <f>$K$3</f>
        <v>Date: 10/3/2011</v>
      </c>
    </row>
    <row r="645" spans="1:11" ht="12">
      <c r="A645" s="11" t="s">
        <v>1</v>
      </c>
      <c r="B645" s="11" t="s">
        <v>1</v>
      </c>
      <c r="C645" s="11" t="s">
        <v>1</v>
      </c>
      <c r="D645" s="11" t="s">
        <v>1</v>
      </c>
      <c r="E645" s="11" t="s">
        <v>1</v>
      </c>
      <c r="F645" s="11" t="s">
        <v>1</v>
      </c>
      <c r="G645" s="12" t="s">
        <v>1</v>
      </c>
      <c r="H645" s="15" t="s">
        <v>1</v>
      </c>
      <c r="I645" s="11" t="s">
        <v>1</v>
      </c>
      <c r="J645" s="12" t="s">
        <v>1</v>
      </c>
      <c r="K645" s="15" t="s">
        <v>1</v>
      </c>
    </row>
    <row r="646" spans="1:11" ht="12">
      <c r="A646" s="37" t="s">
        <v>2</v>
      </c>
      <c r="E646" s="37" t="s">
        <v>2</v>
      </c>
      <c r="F646" s="1"/>
      <c r="G646" s="2"/>
      <c r="H646" s="3" t="s">
        <v>51</v>
      </c>
      <c r="I646" s="1"/>
      <c r="J646" s="2"/>
      <c r="K646" s="3" t="s">
        <v>52</v>
      </c>
    </row>
    <row r="647" spans="1:11" ht="12">
      <c r="A647" s="37" t="s">
        <v>4</v>
      </c>
      <c r="C647" s="38" t="s">
        <v>18</v>
      </c>
      <c r="E647" s="37" t="s">
        <v>4</v>
      </c>
      <c r="F647" s="1"/>
      <c r="G647" s="2"/>
      <c r="H647" s="3" t="s">
        <v>7</v>
      </c>
      <c r="I647" s="1"/>
      <c r="J647" s="2"/>
      <c r="K647" s="3" t="s">
        <v>8</v>
      </c>
    </row>
    <row r="648" spans="1:11" ht="12">
      <c r="A648" s="11" t="s">
        <v>1</v>
      </c>
      <c r="B648" s="11" t="s">
        <v>1</v>
      </c>
      <c r="C648" s="11" t="s">
        <v>1</v>
      </c>
      <c r="D648" s="11" t="s">
        <v>1</v>
      </c>
      <c r="E648" s="11" t="s">
        <v>1</v>
      </c>
      <c r="F648" s="11" t="s">
        <v>1</v>
      </c>
      <c r="G648" s="12" t="s">
        <v>1</v>
      </c>
      <c r="H648" s="15" t="s">
        <v>1</v>
      </c>
      <c r="I648" s="11" t="s">
        <v>1</v>
      </c>
      <c r="J648" s="12" t="s">
        <v>1</v>
      </c>
      <c r="K648" s="15" t="s">
        <v>1</v>
      </c>
    </row>
    <row r="649" spans="1:11" ht="12">
      <c r="A649" s="90">
        <v>1</v>
      </c>
      <c r="C649" s="5" t="s">
        <v>246</v>
      </c>
      <c r="E649" s="90">
        <v>1</v>
      </c>
      <c r="F649" s="21"/>
      <c r="G649" s="96"/>
      <c r="H649" s="96">
        <v>6384302</v>
      </c>
      <c r="I649" s="96"/>
      <c r="J649" s="96"/>
      <c r="K649" s="96"/>
    </row>
    <row r="650" spans="1:11" ht="12">
      <c r="A650" s="90">
        <v>2</v>
      </c>
      <c r="E650" s="90">
        <v>2</v>
      </c>
      <c r="F650" s="21"/>
      <c r="G650" s="96"/>
      <c r="H650" s="96"/>
      <c r="I650" s="96"/>
      <c r="J650" s="96"/>
      <c r="K650" s="96"/>
    </row>
    <row r="651" spans="1:11" ht="12">
      <c r="A651" s="90">
        <v>3</v>
      </c>
      <c r="C651" s="21"/>
      <c r="E651" s="90">
        <v>3</v>
      </c>
      <c r="F651" s="21"/>
      <c r="G651" s="96"/>
      <c r="H651" s="96"/>
      <c r="I651" s="96"/>
      <c r="J651" s="96"/>
      <c r="K651" s="96"/>
    </row>
    <row r="652" spans="1:11" ht="12">
      <c r="A652" s="90">
        <v>4</v>
      </c>
      <c r="C652" s="21"/>
      <c r="E652" s="90">
        <v>4</v>
      </c>
      <c r="F652" s="21"/>
      <c r="G652" s="96"/>
      <c r="H652" s="96"/>
      <c r="I652" s="96"/>
      <c r="J652" s="96"/>
      <c r="K652" s="96"/>
    </row>
    <row r="653" spans="1:11" ht="12">
      <c r="A653" s="90">
        <v>5</v>
      </c>
      <c r="C653" s="4"/>
      <c r="E653" s="90">
        <v>5</v>
      </c>
      <c r="F653" s="21"/>
      <c r="G653" s="96"/>
      <c r="H653" s="96"/>
      <c r="I653" s="96"/>
      <c r="J653" s="96"/>
      <c r="K653" s="96"/>
    </row>
    <row r="654" spans="1:11" ht="12">
      <c r="A654" s="90">
        <v>6</v>
      </c>
      <c r="C654" s="21"/>
      <c r="E654" s="90">
        <v>6</v>
      </c>
      <c r="F654" s="21"/>
      <c r="G654" s="96"/>
      <c r="H654" s="96"/>
      <c r="I654" s="96"/>
      <c r="J654" s="96"/>
      <c r="K654" s="96"/>
    </row>
    <row r="655" spans="1:11" ht="12">
      <c r="A655" s="90">
        <v>7</v>
      </c>
      <c r="C655" s="21"/>
      <c r="E655" s="90">
        <v>7</v>
      </c>
      <c r="F655" s="21"/>
      <c r="G655" s="96"/>
      <c r="H655" s="96"/>
      <c r="I655" s="96"/>
      <c r="J655" s="96"/>
      <c r="K655" s="96"/>
    </row>
    <row r="656" spans="1:11" ht="12">
      <c r="A656" s="90">
        <v>8</v>
      </c>
      <c r="E656" s="90">
        <v>8</v>
      </c>
      <c r="F656" s="21"/>
      <c r="G656" s="96"/>
      <c r="H656" s="96"/>
      <c r="I656" s="96"/>
      <c r="J656" s="96"/>
      <c r="K656" s="96"/>
    </row>
    <row r="657" spans="1:11" ht="12">
      <c r="A657" s="90">
        <v>9</v>
      </c>
      <c r="E657" s="90">
        <v>9</v>
      </c>
      <c r="F657" s="21"/>
      <c r="G657" s="96"/>
      <c r="H657" s="96"/>
      <c r="I657" s="96"/>
      <c r="J657" s="96"/>
      <c r="K657" s="96"/>
    </row>
    <row r="658" spans="1:11" ht="12">
      <c r="A658" s="93"/>
      <c r="E658" s="93"/>
      <c r="F658" s="87" t="s">
        <v>1</v>
      </c>
      <c r="G658" s="108" t="s">
        <v>1</v>
      </c>
      <c r="H658" s="108"/>
      <c r="I658" s="108"/>
      <c r="J658" s="108"/>
      <c r="K658" s="108"/>
    </row>
    <row r="659" spans="1:11" ht="12">
      <c r="A659" s="90">
        <v>10</v>
      </c>
      <c r="C659" s="5" t="s">
        <v>247</v>
      </c>
      <c r="E659" s="90">
        <v>10</v>
      </c>
      <c r="G659" s="56"/>
      <c r="H659" s="96">
        <f>SUM(H649:H657)</f>
        <v>6384302</v>
      </c>
      <c r="I659" s="53"/>
      <c r="J659" s="56"/>
      <c r="K659" s="96">
        <f>SUM(K649:K657)</f>
        <v>0</v>
      </c>
    </row>
    <row r="660" spans="1:11" ht="12">
      <c r="A660" s="90"/>
      <c r="E660" s="90"/>
      <c r="F660" s="87" t="s">
        <v>1</v>
      </c>
      <c r="G660" s="108" t="s">
        <v>1</v>
      </c>
      <c r="H660" s="108"/>
      <c r="I660" s="108"/>
      <c r="J660" s="108"/>
      <c r="K660" s="108"/>
    </row>
    <row r="661" spans="1:11" ht="12">
      <c r="A661" s="90">
        <v>11</v>
      </c>
      <c r="C661" s="21"/>
      <c r="E661" s="90">
        <v>11</v>
      </c>
      <c r="F661" s="21"/>
      <c r="G661" s="96"/>
      <c r="H661" s="96"/>
      <c r="I661" s="96"/>
      <c r="J661" s="96"/>
      <c r="K661" s="96"/>
    </row>
    <row r="662" spans="1:11" ht="12">
      <c r="A662" s="90">
        <v>12</v>
      </c>
      <c r="C662" s="4" t="s">
        <v>248</v>
      </c>
      <c r="E662" s="90">
        <v>12</v>
      </c>
      <c r="F662" s="21"/>
      <c r="G662" s="96"/>
      <c r="H662" s="96">
        <v>89584544</v>
      </c>
      <c r="I662" s="96"/>
      <c r="J662" s="96"/>
      <c r="K662" s="96">
        <v>73506080</v>
      </c>
    </row>
    <row r="663" spans="1:11" ht="12">
      <c r="A663" s="90">
        <v>13</v>
      </c>
      <c r="C663" s="21" t="s">
        <v>249</v>
      </c>
      <c r="E663" s="90">
        <v>13</v>
      </c>
      <c r="F663" s="21"/>
      <c r="G663" s="96"/>
      <c r="H663" s="96"/>
      <c r="I663" s="96"/>
      <c r="J663" s="96"/>
      <c r="K663" s="96"/>
    </row>
    <row r="664" spans="1:11" ht="12">
      <c r="A664" s="90">
        <v>14</v>
      </c>
      <c r="E664" s="90">
        <v>14</v>
      </c>
      <c r="F664" s="21"/>
      <c r="G664" s="96"/>
      <c r="H664" s="96"/>
      <c r="I664" s="96"/>
      <c r="J664" s="96"/>
      <c r="K664" s="96"/>
    </row>
    <row r="665" spans="1:11" ht="12">
      <c r="A665" s="90">
        <v>15</v>
      </c>
      <c r="E665" s="90">
        <v>15</v>
      </c>
      <c r="F665" s="21"/>
      <c r="G665" s="96"/>
      <c r="H665" s="96"/>
      <c r="I665" s="96"/>
      <c r="J665" s="96"/>
      <c r="K665" s="96"/>
    </row>
    <row r="666" spans="1:11" ht="12">
      <c r="A666" s="90">
        <v>16</v>
      </c>
      <c r="E666" s="90">
        <v>16</v>
      </c>
      <c r="F666" s="21"/>
      <c r="G666" s="96"/>
      <c r="H666" s="96"/>
      <c r="I666" s="96"/>
      <c r="J666" s="96"/>
      <c r="K666" s="96"/>
    </row>
    <row r="667" spans="1:11" ht="12">
      <c r="A667" s="90">
        <v>17</v>
      </c>
      <c r="C667" s="91"/>
      <c r="D667" s="92"/>
      <c r="E667" s="90">
        <v>17</v>
      </c>
      <c r="F667" s="21"/>
      <c r="G667" s="96"/>
      <c r="H667" s="96"/>
      <c r="I667" s="96"/>
      <c r="J667" s="96"/>
      <c r="K667" s="96"/>
    </row>
    <row r="668" spans="1:11" ht="12">
      <c r="A668" s="90">
        <v>18</v>
      </c>
      <c r="C668" s="92"/>
      <c r="D668" s="92"/>
      <c r="E668" s="90">
        <v>18</v>
      </c>
      <c r="F668" s="21"/>
      <c r="G668" s="96"/>
      <c r="H668" s="96"/>
      <c r="I668" s="96"/>
      <c r="J668" s="96"/>
      <c r="K668" s="96"/>
    </row>
    <row r="669" spans="1:11" ht="12">
      <c r="A669" s="90"/>
      <c r="C669" s="115"/>
      <c r="D669" s="92"/>
      <c r="E669" s="90"/>
      <c r="F669" s="87" t="s">
        <v>1</v>
      </c>
      <c r="G669" s="12" t="s">
        <v>1</v>
      </c>
      <c r="H669" s="15"/>
      <c r="I669" s="87"/>
      <c r="J669" s="12"/>
      <c r="K669" s="15"/>
    </row>
    <row r="670" spans="1:11" ht="12">
      <c r="A670" s="90">
        <v>19</v>
      </c>
      <c r="C670" s="5" t="s">
        <v>250</v>
      </c>
      <c r="D670" s="92"/>
      <c r="E670" s="90">
        <v>19</v>
      </c>
      <c r="G670" s="53"/>
      <c r="H670" s="53">
        <f>SUM(H661:H668)</f>
        <v>89584544</v>
      </c>
      <c r="I670" s="96"/>
      <c r="J670" s="96"/>
      <c r="K670" s="53">
        <f>SUM(K661:K668)</f>
        <v>73506080</v>
      </c>
    </row>
    <row r="671" spans="1:11" ht="12">
      <c r="A671" s="90"/>
      <c r="C671" s="115"/>
      <c r="D671" s="92"/>
      <c r="E671" s="90"/>
      <c r="F671" s="87" t="s">
        <v>1</v>
      </c>
      <c r="G671" s="12" t="s">
        <v>1</v>
      </c>
      <c r="H671" s="15"/>
      <c r="I671" s="87"/>
      <c r="J671" s="12"/>
      <c r="K671" s="15"/>
    </row>
    <row r="672" spans="1:8" ht="12">
      <c r="A672" s="90"/>
      <c r="C672" s="92"/>
      <c r="D672" s="92"/>
      <c r="E672" s="90"/>
      <c r="H672" s="24"/>
    </row>
    <row r="673" spans="1:11" ht="12">
      <c r="A673" s="90">
        <v>20</v>
      </c>
      <c r="C673" s="4" t="s">
        <v>251</v>
      </c>
      <c r="E673" s="90">
        <v>20</v>
      </c>
      <c r="G673" s="56"/>
      <c r="H673" s="53">
        <f>SUM(H659,H670)</f>
        <v>95968846</v>
      </c>
      <c r="I673" s="53"/>
      <c r="J673" s="56"/>
      <c r="K673" s="53">
        <f>SUM(K659,K670)</f>
        <v>73506080</v>
      </c>
    </row>
    <row r="674" spans="3:11" ht="12">
      <c r="C674" s="39" t="s">
        <v>252</v>
      </c>
      <c r="E674" s="22"/>
      <c r="F674" s="87" t="s">
        <v>1</v>
      </c>
      <c r="G674" s="12" t="s">
        <v>1</v>
      </c>
      <c r="H674" s="15"/>
      <c r="I674" s="87"/>
      <c r="J674" s="12"/>
      <c r="K674" s="15"/>
    </row>
    <row r="675" ht="12">
      <c r="C675" s="4" t="s">
        <v>0</v>
      </c>
    </row>
    <row r="676" spans="4:11" ht="12">
      <c r="D676" s="4"/>
      <c r="G676" s="6"/>
      <c r="H676" s="20"/>
      <c r="I676" s="71"/>
      <c r="J676" s="6"/>
      <c r="K676" s="20"/>
    </row>
    <row r="677" spans="4:11" ht="12">
      <c r="D677" s="4"/>
      <c r="G677" s="6"/>
      <c r="H677" s="20"/>
      <c r="I677" s="71"/>
      <c r="J677" s="6"/>
      <c r="K677" s="20"/>
    </row>
    <row r="678" spans="4:11" ht="12">
      <c r="D678" s="4"/>
      <c r="G678" s="6"/>
      <c r="H678" s="20"/>
      <c r="I678" s="71"/>
      <c r="J678" s="6"/>
      <c r="K678" s="20"/>
    </row>
    <row r="679" spans="4:11" ht="12">
      <c r="D679" s="4"/>
      <c r="G679" s="6"/>
      <c r="H679" s="20"/>
      <c r="I679" s="71"/>
      <c r="J679" s="6"/>
      <c r="K679" s="20"/>
    </row>
    <row r="680" spans="4:11" ht="12">
      <c r="D680" s="4"/>
      <c r="G680" s="6"/>
      <c r="H680" s="20"/>
      <c r="I680" s="71"/>
      <c r="J680" s="6"/>
      <c r="K680" s="20"/>
    </row>
    <row r="681" spans="4:11" ht="12">
      <c r="D681" s="4"/>
      <c r="G681" s="6"/>
      <c r="H681" s="20"/>
      <c r="I681" s="71"/>
      <c r="J681" s="6"/>
      <c r="K681" s="20"/>
    </row>
    <row r="682" spans="4:11" ht="12">
      <c r="D682" s="4"/>
      <c r="G682" s="6"/>
      <c r="H682" s="20"/>
      <c r="I682" s="71"/>
      <c r="J682" s="6"/>
      <c r="K682" s="20"/>
    </row>
    <row r="683" spans="4:11" ht="12">
      <c r="D683" s="4"/>
      <c r="G683" s="6"/>
      <c r="H683" s="20"/>
      <c r="I683" s="71"/>
      <c r="J683" s="6"/>
      <c r="K683" s="20"/>
    </row>
    <row r="684" spans="4:11" ht="12">
      <c r="D684" s="4"/>
      <c r="G684" s="6"/>
      <c r="H684" s="20"/>
      <c r="I684" s="71"/>
      <c r="J684" s="6"/>
      <c r="K684" s="20"/>
    </row>
    <row r="685" spans="4:11" ht="12">
      <c r="D685" s="4"/>
      <c r="G685" s="6"/>
      <c r="H685" s="20"/>
      <c r="I685" s="71"/>
      <c r="J685" s="6"/>
      <c r="K685" s="20"/>
    </row>
    <row r="686" spans="4:11" ht="12">
      <c r="D686" s="4"/>
      <c r="G686" s="6"/>
      <c r="H686" s="20"/>
      <c r="I686" s="71"/>
      <c r="J686" s="6"/>
      <c r="K686" s="20"/>
    </row>
    <row r="687" spans="4:11" ht="12">
      <c r="D687" s="4"/>
      <c r="G687" s="6"/>
      <c r="H687" s="20"/>
      <c r="I687" s="71"/>
      <c r="J687" s="6"/>
      <c r="K687" s="20"/>
    </row>
    <row r="688" spans="4:11" ht="12">
      <c r="D688" s="4"/>
      <c r="G688" s="6"/>
      <c r="H688" s="20"/>
      <c r="I688" s="71"/>
      <c r="J688" s="6"/>
      <c r="K688" s="20"/>
    </row>
    <row r="689" spans="4:11" ht="12">
      <c r="D689" s="4"/>
      <c r="G689" s="6"/>
      <c r="H689" s="20"/>
      <c r="I689" s="71"/>
      <c r="J689" s="6"/>
      <c r="K689" s="20"/>
    </row>
    <row r="690" spans="4:11" ht="12">
      <c r="D690" s="4"/>
      <c r="G690" s="6"/>
      <c r="H690" s="20"/>
      <c r="I690" s="71"/>
      <c r="J690" s="6"/>
      <c r="K690" s="20"/>
    </row>
    <row r="691" spans="4:11" ht="12">
      <c r="D691" s="4"/>
      <c r="G691" s="6"/>
      <c r="H691" s="20"/>
      <c r="I691" s="71"/>
      <c r="J691" s="6"/>
      <c r="K691" s="20"/>
    </row>
    <row r="692" spans="4:11" ht="12">
      <c r="D692" s="4"/>
      <c r="G692" s="6"/>
      <c r="H692" s="20"/>
      <c r="I692" s="71"/>
      <c r="J692" s="6"/>
      <c r="K692" s="20"/>
    </row>
    <row r="693" spans="4:11" ht="12">
      <c r="D693" s="4"/>
      <c r="G693" s="6"/>
      <c r="H693" s="20"/>
      <c r="I693" s="71"/>
      <c r="J693" s="6"/>
      <c r="K693" s="20"/>
    </row>
    <row r="694" spans="4:11" ht="12">
      <c r="D694" s="4"/>
      <c r="G694" s="6"/>
      <c r="H694" s="20"/>
      <c r="I694" s="71"/>
      <c r="J694" s="6"/>
      <c r="K694" s="20"/>
    </row>
    <row r="695" spans="4:11" ht="12">
      <c r="D695" s="4"/>
      <c r="G695" s="6"/>
      <c r="H695" s="20"/>
      <c r="I695" s="71"/>
      <c r="J695" s="6"/>
      <c r="K695" s="20"/>
    </row>
    <row r="696" spans="4:11" ht="12">
      <c r="D696" s="4"/>
      <c r="G696" s="6"/>
      <c r="H696" s="20"/>
      <c r="I696" s="71"/>
      <c r="J696" s="6"/>
      <c r="K696" s="20"/>
    </row>
    <row r="697" spans="4:11" ht="12">
      <c r="D697" s="4"/>
      <c r="G697" s="6"/>
      <c r="H697" s="20"/>
      <c r="I697" s="71"/>
      <c r="J697" s="6"/>
      <c r="K697" s="20"/>
    </row>
    <row r="698" spans="4:11" ht="12">
      <c r="D698" s="4"/>
      <c r="G698" s="6"/>
      <c r="H698" s="20"/>
      <c r="I698" s="71"/>
      <c r="J698" s="6"/>
      <c r="K698" s="20"/>
    </row>
    <row r="699" spans="4:11" ht="12">
      <c r="D699" s="4"/>
      <c r="G699" s="6"/>
      <c r="H699" s="20"/>
      <c r="I699" s="71"/>
      <c r="J699" s="6"/>
      <c r="K699" s="20"/>
    </row>
    <row r="700" spans="4:11" ht="12">
      <c r="D700" s="4"/>
      <c r="G700" s="6"/>
      <c r="H700" s="20"/>
      <c r="I700" s="71"/>
      <c r="J700" s="6"/>
      <c r="K700" s="20"/>
    </row>
    <row r="739" spans="4:11" ht="12">
      <c r="D739" s="1"/>
      <c r="F739" s="22"/>
      <c r="G739" s="6"/>
      <c r="H739" s="20"/>
      <c r="J739" s="6"/>
      <c r="K739" s="20"/>
    </row>
  </sheetData>
  <sheetProtection/>
  <mergeCells count="21">
    <mergeCell ref="A643:K643"/>
    <mergeCell ref="A566:K566"/>
    <mergeCell ref="A381:K381"/>
    <mergeCell ref="A342:K342"/>
    <mergeCell ref="C637:J637"/>
    <mergeCell ref="A455:K455"/>
    <mergeCell ref="A418:K418"/>
    <mergeCell ref="A492:K492"/>
    <mergeCell ref="A603:K603"/>
    <mergeCell ref="A529:K529"/>
    <mergeCell ref="C116:I116"/>
    <mergeCell ref="C224:J224"/>
    <mergeCell ref="A78:K78"/>
    <mergeCell ref="A35:K35"/>
    <mergeCell ref="B130:K130"/>
    <mergeCell ref="C72:J72"/>
    <mergeCell ref="A16:K16"/>
    <mergeCell ref="A30:K30"/>
    <mergeCell ref="A5:K5"/>
    <mergeCell ref="A8:K8"/>
    <mergeCell ref="A9:K9"/>
  </mergeCells>
  <printOptions horizontalCentered="1"/>
  <pageMargins left="0.17" right="0.17" top="0.47" bottom="0.53" header="0.5" footer="0.24"/>
  <pageSetup fitToHeight="47" horizontalDpi="600" verticalDpi="600" orientation="landscape" scale="85" r:id="rId1"/>
  <rowBreaks count="16" manualBreakCount="16">
    <brk id="33" max="12" man="1"/>
    <brk id="75" max="12" man="1"/>
    <brk id="127" max="12" man="1"/>
    <brk id="177" max="12" man="1"/>
    <brk id="226" max="10" man="1"/>
    <brk id="258" max="12" man="1"/>
    <brk id="309" max="12" man="1"/>
    <brk id="339" max="12" man="1"/>
    <brk id="378" max="255" man="1"/>
    <brk id="415" max="12" man="1"/>
    <brk id="452" max="12" man="1"/>
    <brk id="489" max="12" man="1"/>
    <brk id="526" max="12" man="1"/>
    <brk id="563" max="12" man="1"/>
    <brk id="600" max="12" man="1"/>
    <brk id="640" max="255" man="1"/>
  </rowBreaks>
</worksheet>
</file>

<file path=xl/worksheets/sheet4.xml><?xml version="1.0" encoding="utf-8"?>
<worksheet xmlns="http://schemas.openxmlformats.org/spreadsheetml/2006/main" xmlns:r="http://schemas.openxmlformats.org/officeDocument/2006/relationships">
  <sheetPr transitionEvaluation="1" transitionEntry="1"/>
  <dimension ref="A2:IT774"/>
  <sheetViews>
    <sheetView showGridLines="0" zoomScale="75" zoomScaleNormal="75" zoomScaleSheetLayoutView="75" zoomScalePageLayoutView="0" workbookViewId="0" topLeftCell="A673">
      <selection activeCell="C268" sqref="C268"/>
    </sheetView>
  </sheetViews>
  <sheetFormatPr defaultColWidth="9.625" defaultRowHeight="12.75"/>
  <cols>
    <col min="1" max="1" width="4.625" style="5" customWidth="1"/>
    <col min="2" max="2" width="1.875" style="5" customWidth="1"/>
    <col min="3" max="3" width="30.625" style="5" customWidth="1"/>
    <col min="4" max="4" width="28.625" style="5" customWidth="1"/>
    <col min="5" max="5" width="8.125" style="5" customWidth="1"/>
    <col min="6" max="6" width="7.50390625" style="5" customWidth="1"/>
    <col min="7" max="7" width="14.875" style="27" customWidth="1"/>
    <col min="8" max="8" width="14.875" style="13" customWidth="1"/>
    <col min="9" max="9" width="6.875" style="5" customWidth="1"/>
    <col min="10" max="10" width="12.375" style="27" customWidth="1"/>
    <col min="11" max="11" width="17.00390625" style="13" customWidth="1"/>
    <col min="12" max="12" width="12.375" style="5" customWidth="1"/>
    <col min="13" max="13" width="11.50390625" style="116" bestFit="1" customWidth="1"/>
    <col min="14" max="16384" width="9.625" style="5" customWidth="1"/>
  </cols>
  <sheetData>
    <row r="2" ht="12">
      <c r="K2" s="29"/>
    </row>
    <row r="3" ht="12">
      <c r="K3" s="30" t="s">
        <v>64</v>
      </c>
    </row>
    <row r="5" spans="1:11" ht="45">
      <c r="A5" s="196" t="s">
        <v>33</v>
      </c>
      <c r="B5" s="196"/>
      <c r="C5" s="196"/>
      <c r="D5" s="196"/>
      <c r="E5" s="196"/>
      <c r="F5" s="196"/>
      <c r="G5" s="196"/>
      <c r="H5" s="196"/>
      <c r="I5" s="196"/>
      <c r="J5" s="196"/>
      <c r="K5" s="196"/>
    </row>
    <row r="8" spans="1:13" s="31" customFormat="1" ht="33">
      <c r="A8" s="197" t="s">
        <v>275</v>
      </c>
      <c r="B8" s="197"/>
      <c r="C8" s="197"/>
      <c r="D8" s="197"/>
      <c r="E8" s="197"/>
      <c r="F8" s="197"/>
      <c r="G8" s="197"/>
      <c r="H8" s="197"/>
      <c r="I8" s="197"/>
      <c r="J8" s="197"/>
      <c r="K8" s="197"/>
      <c r="M8" s="117"/>
    </row>
    <row r="9" spans="1:13" s="31" customFormat="1" ht="33">
      <c r="A9" s="197" t="s">
        <v>276</v>
      </c>
      <c r="B9" s="197"/>
      <c r="C9" s="197"/>
      <c r="D9" s="197"/>
      <c r="E9" s="197"/>
      <c r="F9" s="197"/>
      <c r="G9" s="197"/>
      <c r="H9" s="197"/>
      <c r="I9" s="197"/>
      <c r="J9" s="197"/>
      <c r="K9" s="197"/>
      <c r="M9" s="117"/>
    </row>
    <row r="16" spans="1:11" ht="45">
      <c r="A16" s="207" t="s">
        <v>279</v>
      </c>
      <c r="B16" s="207"/>
      <c r="C16" s="207"/>
      <c r="D16" s="207"/>
      <c r="E16" s="207"/>
      <c r="F16" s="207"/>
      <c r="G16" s="207"/>
      <c r="H16" s="207"/>
      <c r="I16" s="207"/>
      <c r="J16" s="207"/>
      <c r="K16" s="207"/>
    </row>
    <row r="25" ht="12">
      <c r="C25" s="5" t="s">
        <v>58</v>
      </c>
    </row>
    <row r="30" spans="1:11" ht="27">
      <c r="A30" s="198"/>
      <c r="B30" s="198"/>
      <c r="C30" s="198"/>
      <c r="D30" s="198"/>
      <c r="E30" s="198"/>
      <c r="F30" s="198"/>
      <c r="G30" s="198"/>
      <c r="H30" s="198"/>
      <c r="I30" s="198"/>
      <c r="J30" s="198"/>
      <c r="K30" s="198"/>
    </row>
    <row r="33" spans="1:11" ht="12">
      <c r="A33" s="25"/>
      <c r="C33" s="4"/>
      <c r="E33" s="25"/>
      <c r="F33" s="21"/>
      <c r="G33" s="23"/>
      <c r="H33" s="24"/>
      <c r="I33" s="21"/>
      <c r="J33" s="23"/>
      <c r="K33" s="24"/>
    </row>
    <row r="34" spans="1:11" ht="12">
      <c r="A34" s="34" t="s">
        <v>254</v>
      </c>
      <c r="G34" s="6"/>
      <c r="K34" s="33" t="s">
        <v>68</v>
      </c>
    </row>
    <row r="35" spans="1:13" s="17" customFormat="1" ht="12">
      <c r="A35" s="200" t="s">
        <v>69</v>
      </c>
      <c r="B35" s="200"/>
      <c r="C35" s="200"/>
      <c r="D35" s="200"/>
      <c r="E35" s="200"/>
      <c r="F35" s="200"/>
      <c r="G35" s="200"/>
      <c r="H35" s="200"/>
      <c r="I35" s="200"/>
      <c r="J35" s="200"/>
      <c r="K35" s="200"/>
      <c r="M35" s="119"/>
    </row>
    <row r="36" spans="1:11" ht="12">
      <c r="A36" s="34"/>
      <c r="G36" s="6"/>
      <c r="I36" s="35"/>
      <c r="J36" s="6"/>
      <c r="K36" s="36" t="str">
        <f>$K$3</f>
        <v>Date: 10/3/2011</v>
      </c>
    </row>
    <row r="37" spans="1:11" ht="12">
      <c r="A37" s="11" t="s">
        <v>1</v>
      </c>
      <c r="B37" s="11" t="s">
        <v>1</v>
      </c>
      <c r="C37" s="11" t="s">
        <v>1</v>
      </c>
      <c r="D37" s="11" t="s">
        <v>1</v>
      </c>
      <c r="E37" s="11" t="s">
        <v>1</v>
      </c>
      <c r="F37" s="11" t="s">
        <v>1</v>
      </c>
      <c r="G37" s="12" t="s">
        <v>1</v>
      </c>
      <c r="H37" s="15" t="s">
        <v>1</v>
      </c>
      <c r="I37" s="11" t="s">
        <v>1</v>
      </c>
      <c r="J37" s="12" t="s">
        <v>1</v>
      </c>
      <c r="K37" s="15" t="s">
        <v>1</v>
      </c>
    </row>
    <row r="38" spans="1:11" ht="12">
      <c r="A38" s="37" t="s">
        <v>2</v>
      </c>
      <c r="C38" s="4" t="s">
        <v>3</v>
      </c>
      <c r="E38" s="37" t="s">
        <v>2</v>
      </c>
      <c r="F38" s="1"/>
      <c r="G38" s="2"/>
      <c r="H38" s="3" t="s">
        <v>51</v>
      </c>
      <c r="I38" s="1"/>
      <c r="J38" s="2"/>
      <c r="K38" s="3" t="s">
        <v>52</v>
      </c>
    </row>
    <row r="39" spans="1:11" ht="12">
      <c r="A39" s="37" t="s">
        <v>4</v>
      </c>
      <c r="C39" s="38" t="s">
        <v>5</v>
      </c>
      <c r="E39" s="37" t="s">
        <v>4</v>
      </c>
      <c r="F39" s="1"/>
      <c r="G39" s="2" t="s">
        <v>6</v>
      </c>
      <c r="H39" s="3" t="s">
        <v>7</v>
      </c>
      <c r="I39" s="1"/>
      <c r="J39" s="2" t="s">
        <v>6</v>
      </c>
      <c r="K39" s="3" t="s">
        <v>8</v>
      </c>
    </row>
    <row r="40" spans="1:11" ht="12">
      <c r="A40" s="11" t="s">
        <v>1</v>
      </c>
      <c r="B40" s="11" t="s">
        <v>1</v>
      </c>
      <c r="C40" s="11" t="s">
        <v>1</v>
      </c>
      <c r="D40" s="11" t="s">
        <v>1</v>
      </c>
      <c r="E40" s="11" t="s">
        <v>1</v>
      </c>
      <c r="F40" s="11" t="s">
        <v>1</v>
      </c>
      <c r="G40" s="12" t="s">
        <v>1</v>
      </c>
      <c r="H40" s="12" t="s">
        <v>1</v>
      </c>
      <c r="I40" s="11" t="s">
        <v>1</v>
      </c>
      <c r="J40" s="12" t="s">
        <v>1</v>
      </c>
      <c r="K40" s="15" t="s">
        <v>1</v>
      </c>
    </row>
    <row r="41" spans="1:11" ht="12">
      <c r="A41" s="25">
        <v>1</v>
      </c>
      <c r="C41" s="4" t="s">
        <v>9</v>
      </c>
      <c r="D41" s="10" t="s">
        <v>22</v>
      </c>
      <c r="E41" s="25">
        <v>1</v>
      </c>
      <c r="G41" s="120">
        <f>+G373</f>
        <v>492.29499999999996</v>
      </c>
      <c r="H41" s="121">
        <f>+H373</f>
        <v>43480182</v>
      </c>
      <c r="I41" s="26"/>
      <c r="J41" s="120">
        <f>+J373</f>
        <v>488.22999999999996</v>
      </c>
      <c r="K41" s="121">
        <f>+K373</f>
        <v>42695157</v>
      </c>
    </row>
    <row r="42" spans="1:11" ht="12">
      <c r="A42" s="25">
        <v>2</v>
      </c>
      <c r="C42" s="4" t="s">
        <v>10</v>
      </c>
      <c r="D42" s="10" t="s">
        <v>23</v>
      </c>
      <c r="E42" s="25">
        <v>2</v>
      </c>
      <c r="G42" s="120">
        <f>+G412</f>
        <v>1.73</v>
      </c>
      <c r="H42" s="121">
        <f>+H412</f>
        <v>532239</v>
      </c>
      <c r="I42" s="26"/>
      <c r="J42" s="120">
        <f>+J412</f>
        <v>1.5</v>
      </c>
      <c r="K42" s="121">
        <f>+K412</f>
        <v>118295</v>
      </c>
    </row>
    <row r="43" spans="1:11" ht="12">
      <c r="A43" s="25">
        <v>3</v>
      </c>
      <c r="C43" s="4" t="s">
        <v>11</v>
      </c>
      <c r="D43" s="10" t="s">
        <v>24</v>
      </c>
      <c r="E43" s="25">
        <v>3</v>
      </c>
      <c r="G43" s="120">
        <f>+G449</f>
        <v>0</v>
      </c>
      <c r="H43" s="121">
        <f>+H449</f>
        <v>76505</v>
      </c>
      <c r="I43" s="26"/>
      <c r="J43" s="120">
        <f>+J449</f>
        <v>0</v>
      </c>
      <c r="K43" s="121">
        <f>+K449</f>
        <v>0</v>
      </c>
    </row>
    <row r="44" spans="1:11" ht="12">
      <c r="A44" s="25">
        <v>4</v>
      </c>
      <c r="C44" s="4" t="s">
        <v>12</v>
      </c>
      <c r="D44" s="10" t="s">
        <v>25</v>
      </c>
      <c r="E44" s="25">
        <v>4</v>
      </c>
      <c r="G44" s="120">
        <f>+G486</f>
        <v>77.47</v>
      </c>
      <c r="H44" s="121">
        <f>+H486</f>
        <v>7901198</v>
      </c>
      <c r="I44" s="26"/>
      <c r="J44" s="120">
        <f>+J486</f>
        <v>67.62</v>
      </c>
      <c r="K44" s="121">
        <f>+K486</f>
        <v>8766601</v>
      </c>
    </row>
    <row r="45" spans="1:11" ht="12">
      <c r="A45" s="25">
        <v>5</v>
      </c>
      <c r="C45" s="4" t="s">
        <v>13</v>
      </c>
      <c r="D45" s="10" t="s">
        <v>26</v>
      </c>
      <c r="E45" s="25">
        <v>5</v>
      </c>
      <c r="G45" s="120">
        <f>+G523</f>
        <v>59.53</v>
      </c>
      <c r="H45" s="121">
        <f>+H523-0.5</f>
        <v>5784595.5</v>
      </c>
      <c r="I45" s="26"/>
      <c r="J45" s="120">
        <f>+J523</f>
        <v>79.34</v>
      </c>
      <c r="K45" s="121">
        <f>+K523</f>
        <v>6389929</v>
      </c>
    </row>
    <row r="46" spans="1:11" ht="12">
      <c r="A46" s="25">
        <v>6</v>
      </c>
      <c r="C46" s="4" t="s">
        <v>14</v>
      </c>
      <c r="D46" s="10" t="s">
        <v>27</v>
      </c>
      <c r="E46" s="25">
        <v>6</v>
      </c>
      <c r="G46" s="120">
        <f>+G560</f>
        <v>63.78</v>
      </c>
      <c r="H46" s="121">
        <f>+H560-0.5</f>
        <v>10477327.5</v>
      </c>
      <c r="I46" s="26"/>
      <c r="J46" s="120">
        <f>+J560</f>
        <v>68.78</v>
      </c>
      <c r="K46" s="121">
        <f>+K560</f>
        <v>12050983</v>
      </c>
    </row>
    <row r="47" spans="1:15" ht="12">
      <c r="A47" s="25">
        <v>7</v>
      </c>
      <c r="C47" s="4" t="s">
        <v>19</v>
      </c>
      <c r="D47" s="10" t="s">
        <v>28</v>
      </c>
      <c r="E47" s="25">
        <v>7</v>
      </c>
      <c r="G47" s="120">
        <f>+G597</f>
        <v>60.11</v>
      </c>
      <c r="H47" s="121">
        <f>+H597</f>
        <v>6483344</v>
      </c>
      <c r="I47" s="26"/>
      <c r="J47" s="120">
        <f>+J597</f>
        <v>65.75</v>
      </c>
      <c r="K47" s="121">
        <f>+K597</f>
        <v>7805680</v>
      </c>
      <c r="O47" s="5" t="s">
        <v>0</v>
      </c>
    </row>
    <row r="48" spans="1:11" ht="12">
      <c r="A48" s="25">
        <v>8</v>
      </c>
      <c r="C48" s="4" t="s">
        <v>15</v>
      </c>
      <c r="D48" s="10" t="s">
        <v>29</v>
      </c>
      <c r="E48" s="25">
        <v>8</v>
      </c>
      <c r="G48" s="120">
        <f>+G634</f>
        <v>0</v>
      </c>
      <c r="H48" s="121">
        <f>+H634</f>
        <v>4448032</v>
      </c>
      <c r="I48" s="26"/>
      <c r="J48" s="120">
        <f>+J634</f>
        <v>0</v>
      </c>
      <c r="K48" s="121">
        <f>+K634</f>
        <v>4762134</v>
      </c>
    </row>
    <row r="49" spans="1:11" ht="12">
      <c r="A49" s="25">
        <v>9</v>
      </c>
      <c r="C49" s="4" t="s">
        <v>21</v>
      </c>
      <c r="D49" s="10" t="s">
        <v>30</v>
      </c>
      <c r="E49" s="25">
        <v>9</v>
      </c>
      <c r="G49" s="120">
        <f>+G672</f>
        <v>0</v>
      </c>
      <c r="H49" s="121">
        <f>+H672</f>
        <v>12737</v>
      </c>
      <c r="I49" s="26" t="s">
        <v>0</v>
      </c>
      <c r="J49" s="120">
        <f>+J672</f>
        <v>0</v>
      </c>
      <c r="K49" s="121">
        <f>+K672</f>
        <v>0</v>
      </c>
    </row>
    <row r="50" spans="1:11" ht="12">
      <c r="A50" s="25">
        <v>10</v>
      </c>
      <c r="C50" s="4" t="s">
        <v>16</v>
      </c>
      <c r="D50" s="10" t="s">
        <v>20</v>
      </c>
      <c r="E50" s="25">
        <v>10</v>
      </c>
      <c r="G50" s="120">
        <f>+G708</f>
        <v>0</v>
      </c>
      <c r="H50" s="121">
        <f>+H708</f>
        <v>13146484.95</v>
      </c>
      <c r="I50" s="26"/>
      <c r="J50" s="120">
        <f>+J708</f>
        <v>0</v>
      </c>
      <c r="K50" s="121">
        <f>+K708</f>
        <v>5678878</v>
      </c>
    </row>
    <row r="51" spans="1:11" ht="12">
      <c r="A51" s="25"/>
      <c r="C51" s="4"/>
      <c r="D51" s="10"/>
      <c r="E51" s="25"/>
      <c r="F51" s="11" t="s">
        <v>1</v>
      </c>
      <c r="G51" s="12" t="s">
        <v>1</v>
      </c>
      <c r="H51" s="12" t="s">
        <v>1</v>
      </c>
      <c r="I51" s="11" t="s">
        <v>1</v>
      </c>
      <c r="J51" s="12" t="s">
        <v>1</v>
      </c>
      <c r="K51" s="15" t="s">
        <v>1</v>
      </c>
    </row>
    <row r="52" spans="1:11" ht="12">
      <c r="A52" s="5">
        <v>11</v>
      </c>
      <c r="C52" s="4" t="s">
        <v>70</v>
      </c>
      <c r="E52" s="5">
        <v>11</v>
      </c>
      <c r="G52" s="120">
        <f>SUM(G41:G50)</f>
        <v>754.915</v>
      </c>
      <c r="H52" s="121">
        <f>SUM(H41:H50)</f>
        <v>92342644.95</v>
      </c>
      <c r="I52" s="26"/>
      <c r="J52" s="120">
        <f>SUM(J41:J50)</f>
        <v>771.2199999999999</v>
      </c>
      <c r="K52" s="121">
        <f>SUM(K41:K50)</f>
        <v>88267657</v>
      </c>
    </row>
    <row r="53" spans="1:11" ht="12">
      <c r="A53" s="25"/>
      <c r="E53" s="25"/>
      <c r="F53" s="11" t="s">
        <v>1</v>
      </c>
      <c r="G53" s="12" t="s">
        <v>1</v>
      </c>
      <c r="H53" s="122"/>
      <c r="I53" s="14"/>
      <c r="J53" s="12"/>
      <c r="K53" s="122"/>
    </row>
    <row r="54" spans="1:11" ht="12">
      <c r="A54" s="25"/>
      <c r="E54" s="25"/>
      <c r="F54" s="11"/>
      <c r="G54" s="6"/>
      <c r="H54" s="122"/>
      <c r="I54" s="14"/>
      <c r="J54" s="6"/>
      <c r="K54" s="122"/>
    </row>
    <row r="55" spans="1:11" ht="12">
      <c r="A55" s="5">
        <v>12</v>
      </c>
      <c r="C55" s="4" t="s">
        <v>17</v>
      </c>
      <c r="E55" s="5">
        <v>12</v>
      </c>
      <c r="G55" s="28"/>
      <c r="H55" s="123"/>
      <c r="I55" s="26"/>
      <c r="J55" s="58"/>
      <c r="K55" s="123"/>
    </row>
    <row r="56" spans="1:11" ht="12">
      <c r="A56" s="25">
        <v>13</v>
      </c>
      <c r="C56" s="4" t="s">
        <v>38</v>
      </c>
      <c r="D56" s="10" t="s">
        <v>44</v>
      </c>
      <c r="E56" s="25">
        <v>13</v>
      </c>
      <c r="G56" s="58"/>
      <c r="H56" s="121"/>
      <c r="I56" s="26"/>
      <c r="J56" s="58"/>
      <c r="K56" s="121"/>
    </row>
    <row r="57" spans="1:11" ht="12">
      <c r="A57" s="25">
        <v>14</v>
      </c>
      <c r="C57" s="4" t="s">
        <v>39</v>
      </c>
      <c r="D57" s="10" t="s">
        <v>71</v>
      </c>
      <c r="E57" s="25">
        <v>14</v>
      </c>
      <c r="G57" s="58"/>
      <c r="H57" s="121">
        <v>9856252</v>
      </c>
      <c r="I57" s="26"/>
      <c r="J57" s="58"/>
      <c r="K57" s="121">
        <v>5975892</v>
      </c>
    </row>
    <row r="58" spans="1:11" ht="12">
      <c r="A58" s="25">
        <v>15</v>
      </c>
      <c r="C58" s="4" t="s">
        <v>41</v>
      </c>
      <c r="D58" s="10"/>
      <c r="E58" s="25">
        <v>15</v>
      </c>
      <c r="G58" s="58"/>
      <c r="H58" s="121">
        <v>10244150</v>
      </c>
      <c r="I58" s="26"/>
      <c r="J58" s="58"/>
      <c r="K58" s="121">
        <f>5288049+5085027+970889</f>
        <v>11343965</v>
      </c>
    </row>
    <row r="59" spans="1:11" ht="12">
      <c r="A59" s="25">
        <v>16</v>
      </c>
      <c r="C59" s="4" t="s">
        <v>40</v>
      </c>
      <c r="D59" s="10"/>
      <c r="E59" s="25">
        <v>16</v>
      </c>
      <c r="G59" s="58"/>
      <c r="H59" s="121">
        <f>+H211-H58</f>
        <v>41128986</v>
      </c>
      <c r="I59" s="26"/>
      <c r="J59" s="58"/>
      <c r="K59" s="121">
        <v>43800947</v>
      </c>
    </row>
    <row r="60" spans="1:254" ht="12">
      <c r="A60" s="10">
        <v>17</v>
      </c>
      <c r="B60" s="10"/>
      <c r="C60" s="39" t="s">
        <v>72</v>
      </c>
      <c r="D60" s="10" t="s">
        <v>73</v>
      </c>
      <c r="E60" s="10">
        <v>17</v>
      </c>
      <c r="F60" s="10"/>
      <c r="G60" s="58"/>
      <c r="H60" s="121">
        <f>SUM(H58:H59)</f>
        <v>51373136</v>
      </c>
      <c r="I60" s="39"/>
      <c r="J60" s="58"/>
      <c r="K60" s="121">
        <f>SUM(K58:K59)</f>
        <v>55144912</v>
      </c>
      <c r="L60" s="10"/>
      <c r="M60" s="118"/>
      <c r="N60" s="10"/>
      <c r="O60" s="39"/>
      <c r="P60" s="10"/>
      <c r="Q60" s="39"/>
      <c r="R60" s="10"/>
      <c r="S60" s="39"/>
      <c r="T60" s="10"/>
      <c r="U60" s="39"/>
      <c r="V60" s="10"/>
      <c r="W60" s="39"/>
      <c r="X60" s="10"/>
      <c r="Y60" s="39"/>
      <c r="Z60" s="10"/>
      <c r="AA60" s="39"/>
      <c r="AB60" s="10"/>
      <c r="AC60" s="39"/>
      <c r="AD60" s="10"/>
      <c r="AE60" s="39"/>
      <c r="AF60" s="10"/>
      <c r="AG60" s="39"/>
      <c r="AH60" s="10"/>
      <c r="AI60" s="39"/>
      <c r="AJ60" s="10"/>
      <c r="AK60" s="39"/>
      <c r="AL60" s="10"/>
      <c r="AM60" s="39"/>
      <c r="AN60" s="10"/>
      <c r="AO60" s="39"/>
      <c r="AP60" s="10"/>
      <c r="AQ60" s="39"/>
      <c r="AR60" s="10"/>
      <c r="AS60" s="39"/>
      <c r="AT60" s="10"/>
      <c r="AU60" s="39"/>
      <c r="AV60" s="10"/>
      <c r="AW60" s="39"/>
      <c r="AX60" s="10"/>
      <c r="AY60" s="39"/>
      <c r="AZ60" s="10"/>
      <c r="BA60" s="39"/>
      <c r="BB60" s="10"/>
      <c r="BC60" s="39"/>
      <c r="BD60" s="10"/>
      <c r="BE60" s="39"/>
      <c r="BF60" s="10"/>
      <c r="BG60" s="39"/>
      <c r="BH60" s="10"/>
      <c r="BI60" s="39"/>
      <c r="BJ60" s="10"/>
      <c r="BK60" s="39"/>
      <c r="BL60" s="10"/>
      <c r="BM60" s="39"/>
      <c r="BN60" s="10"/>
      <c r="BO60" s="39"/>
      <c r="BP60" s="10"/>
      <c r="BQ60" s="39"/>
      <c r="BR60" s="10"/>
      <c r="BS60" s="39"/>
      <c r="BT60" s="10"/>
      <c r="BU60" s="39"/>
      <c r="BV60" s="10"/>
      <c r="BW60" s="39"/>
      <c r="BX60" s="10"/>
      <c r="BY60" s="39"/>
      <c r="BZ60" s="10"/>
      <c r="CA60" s="39"/>
      <c r="CB60" s="10"/>
      <c r="CC60" s="39"/>
      <c r="CD60" s="10"/>
      <c r="CE60" s="39"/>
      <c r="CF60" s="10"/>
      <c r="CG60" s="39"/>
      <c r="CH60" s="10"/>
      <c r="CI60" s="39"/>
      <c r="CJ60" s="10"/>
      <c r="CK60" s="39"/>
      <c r="CL60" s="10"/>
      <c r="CM60" s="39"/>
      <c r="CN60" s="10"/>
      <c r="CO60" s="39"/>
      <c r="CP60" s="10"/>
      <c r="CQ60" s="39"/>
      <c r="CR60" s="10"/>
      <c r="CS60" s="39"/>
      <c r="CT60" s="10"/>
      <c r="CU60" s="39"/>
      <c r="CV60" s="10"/>
      <c r="CW60" s="39"/>
      <c r="CX60" s="10"/>
      <c r="CY60" s="39"/>
      <c r="CZ60" s="10"/>
      <c r="DA60" s="39"/>
      <c r="DB60" s="10"/>
      <c r="DC60" s="39"/>
      <c r="DD60" s="10"/>
      <c r="DE60" s="39"/>
      <c r="DF60" s="10"/>
      <c r="DG60" s="39"/>
      <c r="DH60" s="10"/>
      <c r="DI60" s="39"/>
      <c r="DJ60" s="10"/>
      <c r="DK60" s="39"/>
      <c r="DL60" s="10"/>
      <c r="DM60" s="39"/>
      <c r="DN60" s="10"/>
      <c r="DO60" s="39"/>
      <c r="DP60" s="10"/>
      <c r="DQ60" s="39"/>
      <c r="DR60" s="10"/>
      <c r="DS60" s="39"/>
      <c r="DT60" s="10"/>
      <c r="DU60" s="39"/>
      <c r="DV60" s="10"/>
      <c r="DW60" s="39"/>
      <c r="DX60" s="10"/>
      <c r="DY60" s="39"/>
      <c r="DZ60" s="10"/>
      <c r="EA60" s="39"/>
      <c r="EB60" s="10"/>
      <c r="EC60" s="39"/>
      <c r="ED60" s="10"/>
      <c r="EE60" s="39"/>
      <c r="EF60" s="10"/>
      <c r="EG60" s="39"/>
      <c r="EH60" s="10"/>
      <c r="EI60" s="39"/>
      <c r="EJ60" s="10"/>
      <c r="EK60" s="39"/>
      <c r="EL60" s="10"/>
      <c r="EM60" s="39"/>
      <c r="EN60" s="10"/>
      <c r="EO60" s="39"/>
      <c r="EP60" s="10"/>
      <c r="EQ60" s="39"/>
      <c r="ER60" s="10"/>
      <c r="ES60" s="39"/>
      <c r="ET60" s="10"/>
      <c r="EU60" s="39"/>
      <c r="EV60" s="10"/>
      <c r="EW60" s="39"/>
      <c r="EX60" s="10"/>
      <c r="EY60" s="39"/>
      <c r="EZ60" s="10"/>
      <c r="FA60" s="39"/>
      <c r="FB60" s="10"/>
      <c r="FC60" s="39"/>
      <c r="FD60" s="10"/>
      <c r="FE60" s="39"/>
      <c r="FF60" s="10"/>
      <c r="FG60" s="39"/>
      <c r="FH60" s="10"/>
      <c r="FI60" s="39"/>
      <c r="FJ60" s="10"/>
      <c r="FK60" s="39"/>
      <c r="FL60" s="10"/>
      <c r="FM60" s="39"/>
      <c r="FN60" s="10"/>
      <c r="FO60" s="39"/>
      <c r="FP60" s="10"/>
      <c r="FQ60" s="39"/>
      <c r="FR60" s="10"/>
      <c r="FS60" s="39"/>
      <c r="FT60" s="10"/>
      <c r="FU60" s="39"/>
      <c r="FV60" s="10"/>
      <c r="FW60" s="39"/>
      <c r="FX60" s="10"/>
      <c r="FY60" s="39"/>
      <c r="FZ60" s="10"/>
      <c r="GA60" s="39"/>
      <c r="GB60" s="10"/>
      <c r="GC60" s="39"/>
      <c r="GD60" s="10"/>
      <c r="GE60" s="39"/>
      <c r="GF60" s="10"/>
      <c r="GG60" s="39"/>
      <c r="GH60" s="10"/>
      <c r="GI60" s="39"/>
      <c r="GJ60" s="10"/>
      <c r="GK60" s="39"/>
      <c r="GL60" s="10"/>
      <c r="GM60" s="39"/>
      <c r="GN60" s="10"/>
      <c r="GO60" s="39"/>
      <c r="GP60" s="10"/>
      <c r="GQ60" s="39"/>
      <c r="GR60" s="10"/>
      <c r="GS60" s="39"/>
      <c r="GT60" s="10"/>
      <c r="GU60" s="39"/>
      <c r="GV60" s="10"/>
      <c r="GW60" s="39"/>
      <c r="GX60" s="10"/>
      <c r="GY60" s="39"/>
      <c r="GZ60" s="10"/>
      <c r="HA60" s="39"/>
      <c r="HB60" s="10"/>
      <c r="HC60" s="39"/>
      <c r="HD60" s="10"/>
      <c r="HE60" s="39"/>
      <c r="HF60" s="10"/>
      <c r="HG60" s="39"/>
      <c r="HH60" s="10"/>
      <c r="HI60" s="39"/>
      <c r="HJ60" s="10"/>
      <c r="HK60" s="39"/>
      <c r="HL60" s="10"/>
      <c r="HM60" s="39"/>
      <c r="HN60" s="10"/>
      <c r="HO60" s="39"/>
      <c r="HP60" s="10"/>
      <c r="HQ60" s="39"/>
      <c r="HR60" s="10"/>
      <c r="HS60" s="39"/>
      <c r="HT60" s="10"/>
      <c r="HU60" s="39"/>
      <c r="HV60" s="10"/>
      <c r="HW60" s="39"/>
      <c r="HX60" s="10"/>
      <c r="HY60" s="39"/>
      <c r="HZ60" s="10"/>
      <c r="IA60" s="39"/>
      <c r="IB60" s="10"/>
      <c r="IC60" s="39"/>
      <c r="ID60" s="10"/>
      <c r="IE60" s="39"/>
      <c r="IF60" s="10"/>
      <c r="IG60" s="39"/>
      <c r="IH60" s="10"/>
      <c r="II60" s="39"/>
      <c r="IJ60" s="10"/>
      <c r="IK60" s="39"/>
      <c r="IL60" s="10"/>
      <c r="IM60" s="39"/>
      <c r="IN60" s="10"/>
      <c r="IO60" s="39"/>
      <c r="IP60" s="10"/>
      <c r="IQ60" s="39"/>
      <c r="IR60" s="10"/>
      <c r="IS60" s="39"/>
      <c r="IT60" s="10"/>
    </row>
    <row r="61" spans="1:11" ht="12">
      <c r="A61" s="25">
        <v>18</v>
      </c>
      <c r="C61" s="4" t="s">
        <v>43</v>
      </c>
      <c r="D61" s="10" t="s">
        <v>73</v>
      </c>
      <c r="E61" s="25">
        <v>18</v>
      </c>
      <c r="G61" s="58"/>
      <c r="H61" s="121">
        <f>+H210</f>
        <v>9242603</v>
      </c>
      <c r="I61" s="26"/>
      <c r="J61" s="58"/>
      <c r="K61" s="121">
        <v>9745294</v>
      </c>
    </row>
    <row r="62" spans="1:11" ht="12">
      <c r="A62" s="25">
        <v>19</v>
      </c>
      <c r="C62" s="4" t="s">
        <v>35</v>
      </c>
      <c r="D62" s="10" t="s">
        <v>73</v>
      </c>
      <c r="E62" s="25">
        <v>19</v>
      </c>
      <c r="G62" s="58"/>
      <c r="H62" s="121">
        <f>+H216</f>
        <v>10753440</v>
      </c>
      <c r="I62" s="26"/>
      <c r="J62" s="58"/>
      <c r="K62" s="121">
        <f>2268374+7866924+1801324</f>
        <v>11936622</v>
      </c>
    </row>
    <row r="63" spans="1:11" ht="12">
      <c r="A63" s="25">
        <v>20</v>
      </c>
      <c r="C63" s="4" t="s">
        <v>34</v>
      </c>
      <c r="D63" s="10" t="s">
        <v>73</v>
      </c>
      <c r="E63" s="25">
        <v>20</v>
      </c>
      <c r="G63" s="58"/>
      <c r="H63" s="121">
        <f>H60+H61+H62</f>
        <v>71369179</v>
      </c>
      <c r="I63" s="26"/>
      <c r="J63" s="58"/>
      <c r="K63" s="121">
        <f>K60+K61+K62</f>
        <v>76826828</v>
      </c>
    </row>
    <row r="64" spans="1:12" ht="12">
      <c r="A64" s="10">
        <v>21</v>
      </c>
      <c r="C64" s="4" t="s">
        <v>74</v>
      </c>
      <c r="D64" s="10" t="s">
        <v>75</v>
      </c>
      <c r="E64" s="25">
        <v>21</v>
      </c>
      <c r="G64" s="58"/>
      <c r="H64" s="121">
        <f>+H255-H236</f>
        <v>3079992</v>
      </c>
      <c r="I64" s="26"/>
      <c r="J64" s="58"/>
      <c r="K64" s="121">
        <f>+K255-K236</f>
        <v>0</v>
      </c>
      <c r="L64" s="5" t="s">
        <v>0</v>
      </c>
    </row>
    <row r="65" spans="1:11" ht="12">
      <c r="A65" s="10">
        <v>22</v>
      </c>
      <c r="C65" s="4" t="s">
        <v>50</v>
      </c>
      <c r="D65" s="10"/>
      <c r="E65" s="25">
        <v>22</v>
      </c>
      <c r="G65" s="58"/>
      <c r="H65" s="121">
        <f>H236</f>
        <v>1016183</v>
      </c>
      <c r="I65" s="26" t="s">
        <v>0</v>
      </c>
      <c r="J65" s="58"/>
      <c r="K65" s="121">
        <f>K236</f>
        <v>0</v>
      </c>
    </row>
    <row r="66" spans="1:17" ht="12">
      <c r="A66" s="25">
        <v>23</v>
      </c>
      <c r="C66" s="7"/>
      <c r="E66" s="25">
        <v>23</v>
      </c>
      <c r="F66" s="11" t="s">
        <v>1</v>
      </c>
      <c r="G66" s="12" t="s">
        <v>1</v>
      </c>
      <c r="H66" s="122"/>
      <c r="I66" s="14"/>
      <c r="J66" s="12"/>
      <c r="K66" s="122"/>
      <c r="Q66" s="5" t="s">
        <v>0</v>
      </c>
    </row>
    <row r="67" spans="1:11" ht="12">
      <c r="A67" s="25">
        <v>24</v>
      </c>
      <c r="C67" s="7"/>
      <c r="D67" s="4"/>
      <c r="E67" s="25">
        <v>24</v>
      </c>
      <c r="H67" s="121"/>
      <c r="K67" s="121"/>
    </row>
    <row r="68" spans="1:11" ht="12">
      <c r="A68" s="25">
        <v>25</v>
      </c>
      <c r="C68" s="4" t="s">
        <v>57</v>
      </c>
      <c r="D68" s="10" t="s">
        <v>76</v>
      </c>
      <c r="E68" s="25">
        <v>25</v>
      </c>
      <c r="G68" s="58"/>
      <c r="H68" s="121">
        <f>+H301</f>
        <v>7021039</v>
      </c>
      <c r="I68" s="26"/>
      <c r="J68" s="58"/>
      <c r="K68" s="121">
        <f>+K301</f>
        <v>5464937</v>
      </c>
    </row>
    <row r="69" spans="1:11" ht="12">
      <c r="A69" s="5">
        <v>26</v>
      </c>
      <c r="E69" s="5">
        <v>26</v>
      </c>
      <c r="F69" s="11" t="s">
        <v>1</v>
      </c>
      <c r="G69" s="12" t="s">
        <v>1</v>
      </c>
      <c r="H69" s="122"/>
      <c r="I69" s="14"/>
      <c r="J69" s="12"/>
      <c r="K69" s="122"/>
    </row>
    <row r="70" spans="1:11" ht="12">
      <c r="A70" s="25">
        <v>27</v>
      </c>
      <c r="C70" s="4" t="s">
        <v>54</v>
      </c>
      <c r="E70" s="25">
        <v>27</v>
      </c>
      <c r="F70" s="35"/>
      <c r="G70" s="58"/>
      <c r="H70" s="121">
        <f>H57+H63+H64+H65+H68</f>
        <v>92342645</v>
      </c>
      <c r="I70" s="28"/>
      <c r="J70" s="59"/>
      <c r="K70" s="121">
        <f>K57+K63+K64+K65+K68</f>
        <v>88267657</v>
      </c>
    </row>
    <row r="71" spans="1:13" ht="12">
      <c r="A71" s="25"/>
      <c r="C71" s="4"/>
      <c r="E71" s="25"/>
      <c r="F71" s="35"/>
      <c r="G71" s="28"/>
      <c r="H71" s="28"/>
      <c r="I71" s="28"/>
      <c r="K71" s="135"/>
      <c r="L71" s="60"/>
      <c r="M71" s="125"/>
    </row>
    <row r="72" spans="3:11" ht="29.25" customHeight="1">
      <c r="C72" s="201" t="s">
        <v>56</v>
      </c>
      <c r="D72" s="201"/>
      <c r="E72" s="201"/>
      <c r="F72" s="201"/>
      <c r="G72" s="201"/>
      <c r="H72" s="201"/>
      <c r="I72" s="201"/>
      <c r="J72" s="201"/>
      <c r="K72" s="61"/>
    </row>
    <row r="73" spans="4:13" ht="12">
      <c r="D73" s="10"/>
      <c r="F73" s="11"/>
      <c r="G73" s="12"/>
      <c r="I73" s="14"/>
      <c r="J73" s="12"/>
      <c r="K73" s="15"/>
      <c r="M73" s="116" t="s">
        <v>0</v>
      </c>
    </row>
    <row r="74" spans="3:11" ht="12">
      <c r="C74" s="5" t="s">
        <v>65</v>
      </c>
      <c r="G74" s="5"/>
      <c r="H74" s="5"/>
      <c r="J74" s="5"/>
      <c r="K74" s="5"/>
    </row>
    <row r="75" spans="4:11" ht="12">
      <c r="D75" s="10"/>
      <c r="F75" s="11"/>
      <c r="G75" s="12"/>
      <c r="I75" s="14"/>
      <c r="J75" s="12"/>
      <c r="K75" s="15"/>
    </row>
    <row r="76" ht="12">
      <c r="E76" s="22"/>
    </row>
    <row r="77" spans="1:13" ht="12">
      <c r="A77" s="34" t="str">
        <f>$A$34</f>
        <v>Institution No.: GFC  </v>
      </c>
      <c r="E77" s="22"/>
      <c r="G77" s="6"/>
      <c r="H77" s="20"/>
      <c r="J77" s="6"/>
      <c r="K77" s="33" t="s">
        <v>78</v>
      </c>
      <c r="L77" s="35"/>
      <c r="M77" s="126"/>
    </row>
    <row r="78" spans="1:13" s="17" customFormat="1" ht="12">
      <c r="A78" s="202" t="s">
        <v>79</v>
      </c>
      <c r="B78" s="202"/>
      <c r="C78" s="202"/>
      <c r="D78" s="202"/>
      <c r="E78" s="202"/>
      <c r="F78" s="202"/>
      <c r="G78" s="202"/>
      <c r="H78" s="202"/>
      <c r="I78" s="202"/>
      <c r="J78" s="202"/>
      <c r="K78" s="202"/>
      <c r="L78" s="63"/>
      <c r="M78" s="127"/>
    </row>
    <row r="79" spans="1:13" ht="12">
      <c r="A79" s="34"/>
      <c r="H79" s="20"/>
      <c r="J79" s="6"/>
      <c r="K79" s="36" t="str">
        <f>$K$3</f>
        <v>Date: 10/3/2011</v>
      </c>
      <c r="L79" s="35"/>
      <c r="M79" s="126"/>
    </row>
    <row r="80" spans="1:11" ht="12">
      <c r="A80" s="11" t="s">
        <v>1</v>
      </c>
      <c r="B80" s="11" t="s">
        <v>1</v>
      </c>
      <c r="C80" s="11" t="s">
        <v>1</v>
      </c>
      <c r="D80" s="11" t="s">
        <v>1</v>
      </c>
      <c r="E80" s="11" t="s">
        <v>1</v>
      </c>
      <c r="F80" s="11" t="s">
        <v>1</v>
      </c>
      <c r="G80" s="12" t="s">
        <v>1</v>
      </c>
      <c r="H80" s="15" t="s">
        <v>1</v>
      </c>
      <c r="I80" s="11" t="s">
        <v>1</v>
      </c>
      <c r="J80" s="12" t="s">
        <v>1</v>
      </c>
      <c r="K80" s="15" t="s">
        <v>1</v>
      </c>
    </row>
    <row r="81" spans="1:11" ht="12">
      <c r="A81" s="37" t="s">
        <v>2</v>
      </c>
      <c r="E81" s="37" t="s">
        <v>2</v>
      </c>
      <c r="G81" s="2"/>
      <c r="H81" s="3" t="s">
        <v>51</v>
      </c>
      <c r="I81" s="1"/>
      <c r="J81" s="2"/>
      <c r="K81" s="3"/>
    </row>
    <row r="82" spans="1:11" ht="12">
      <c r="A82" s="37" t="s">
        <v>4</v>
      </c>
      <c r="E82" s="37" t="s">
        <v>4</v>
      </c>
      <c r="G82" s="2"/>
      <c r="H82" s="3" t="s">
        <v>7</v>
      </c>
      <c r="I82" s="1"/>
      <c r="J82" s="2"/>
      <c r="K82" s="3"/>
    </row>
    <row r="83" spans="1:11" ht="12">
      <c r="A83" s="11" t="s">
        <v>1</v>
      </c>
      <c r="B83" s="11" t="s">
        <v>1</v>
      </c>
      <c r="C83" s="11" t="s">
        <v>1</v>
      </c>
      <c r="D83" s="11" t="s">
        <v>1</v>
      </c>
      <c r="E83" s="11" t="s">
        <v>1</v>
      </c>
      <c r="F83" s="11" t="s">
        <v>1</v>
      </c>
      <c r="G83" s="12" t="s">
        <v>1</v>
      </c>
      <c r="H83" s="15" t="s">
        <v>1</v>
      </c>
      <c r="I83" s="11" t="s">
        <v>1</v>
      </c>
      <c r="J83" s="12" t="s">
        <v>1</v>
      </c>
      <c r="K83" s="15" t="s">
        <v>1</v>
      </c>
    </row>
    <row r="84" spans="1:11" ht="12">
      <c r="A84" s="25">
        <v>1</v>
      </c>
      <c r="C84" s="4" t="s">
        <v>80</v>
      </c>
      <c r="E84" s="25">
        <v>1</v>
      </c>
      <c r="G84" s="6"/>
      <c r="H84" s="26"/>
      <c r="J84" s="5"/>
      <c r="K84" s="5"/>
    </row>
    <row r="85" spans="1:11" ht="12">
      <c r="A85" s="10" t="s">
        <v>81</v>
      </c>
      <c r="C85" s="4" t="s">
        <v>82</v>
      </c>
      <c r="E85" s="10" t="s">
        <v>81</v>
      </c>
      <c r="F85" s="65"/>
      <c r="G85" s="66"/>
      <c r="H85" s="128">
        <v>5916</v>
      </c>
      <c r="I85" s="66"/>
      <c r="J85" s="5"/>
      <c r="K85" s="128"/>
    </row>
    <row r="86" spans="1:11" ht="12">
      <c r="A86" s="10" t="s">
        <v>83</v>
      </c>
      <c r="C86" s="4" t="s">
        <v>84</v>
      </c>
      <c r="E86" s="10" t="s">
        <v>83</v>
      </c>
      <c r="F86" s="65"/>
      <c r="G86" s="66"/>
      <c r="H86" s="128">
        <v>0</v>
      </c>
      <c r="I86" s="66"/>
      <c r="J86" s="5"/>
      <c r="K86" s="128"/>
    </row>
    <row r="87" spans="1:11" ht="12">
      <c r="A87" s="10" t="s">
        <v>85</v>
      </c>
      <c r="C87" s="4" t="s">
        <v>86</v>
      </c>
      <c r="E87" s="10" t="s">
        <v>85</v>
      </c>
      <c r="F87" s="65"/>
      <c r="G87" s="66"/>
      <c r="H87" s="128">
        <f>SUM(H85:H86)</f>
        <v>5916</v>
      </c>
      <c r="I87" s="66"/>
      <c r="J87" s="5"/>
      <c r="K87" s="128"/>
    </row>
    <row r="88" spans="1:11" ht="12">
      <c r="A88" s="25">
        <v>3</v>
      </c>
      <c r="C88" s="4" t="s">
        <v>87</v>
      </c>
      <c r="E88" s="25">
        <v>3</v>
      </c>
      <c r="F88" s="65"/>
      <c r="G88" s="66"/>
      <c r="H88" s="128">
        <v>722</v>
      </c>
      <c r="I88" s="66"/>
      <c r="J88" s="5"/>
      <c r="K88" s="128"/>
    </row>
    <row r="89" spans="1:11" ht="12">
      <c r="A89" s="25">
        <v>4</v>
      </c>
      <c r="C89" s="4" t="s">
        <v>88</v>
      </c>
      <c r="E89" s="25">
        <v>4</v>
      </c>
      <c r="F89" s="65"/>
      <c r="G89" s="66"/>
      <c r="H89" s="128">
        <f>SUM(H87:H88)</f>
        <v>6638</v>
      </c>
      <c r="I89" s="66"/>
      <c r="J89" s="5"/>
      <c r="K89" s="128"/>
    </row>
    <row r="90" spans="1:11" ht="12">
      <c r="A90" s="25">
        <v>5</v>
      </c>
      <c r="E90" s="25">
        <v>5</v>
      </c>
      <c r="F90" s="65"/>
      <c r="G90" s="66"/>
      <c r="H90" s="128"/>
      <c r="I90" s="66"/>
      <c r="J90" s="5"/>
      <c r="K90" s="128"/>
    </row>
    <row r="91" spans="1:11" ht="12">
      <c r="A91" s="25">
        <v>6</v>
      </c>
      <c r="C91" s="4" t="s">
        <v>89</v>
      </c>
      <c r="E91" s="25">
        <v>6</v>
      </c>
      <c r="F91" s="65"/>
      <c r="G91" s="66"/>
      <c r="H91" s="128">
        <v>577</v>
      </c>
      <c r="I91" s="66"/>
      <c r="J91" s="5"/>
      <c r="K91" s="128"/>
    </row>
    <row r="92" spans="1:11" ht="12">
      <c r="A92" s="25">
        <v>7</v>
      </c>
      <c r="C92" s="4" t="s">
        <v>90</v>
      </c>
      <c r="E92" s="25">
        <v>7</v>
      </c>
      <c r="F92" s="65"/>
      <c r="G92" s="66"/>
      <c r="H92" s="128">
        <v>63</v>
      </c>
      <c r="I92" s="66"/>
      <c r="J92" s="5"/>
      <c r="K92" s="128"/>
    </row>
    <row r="93" spans="1:11" ht="12">
      <c r="A93" s="25">
        <v>8</v>
      </c>
      <c r="C93" s="4" t="s">
        <v>91</v>
      </c>
      <c r="E93" s="25">
        <v>8</v>
      </c>
      <c r="F93" s="65"/>
      <c r="G93" s="66"/>
      <c r="H93" s="128">
        <f>SUM(H91:H92)</f>
        <v>640</v>
      </c>
      <c r="I93" s="66"/>
      <c r="J93" s="5"/>
      <c r="K93" s="128"/>
    </row>
    <row r="94" spans="1:11" ht="12">
      <c r="A94" s="25">
        <v>9</v>
      </c>
      <c r="E94" s="25">
        <v>9</v>
      </c>
      <c r="F94" s="65"/>
      <c r="G94" s="66"/>
      <c r="H94" s="128"/>
      <c r="I94" s="66"/>
      <c r="J94" s="5"/>
      <c r="K94" s="128"/>
    </row>
    <row r="95" spans="1:11" ht="12">
      <c r="A95" s="25">
        <v>10</v>
      </c>
      <c r="C95" s="4" t="s">
        <v>92</v>
      </c>
      <c r="E95" s="25">
        <v>10</v>
      </c>
      <c r="F95" s="65"/>
      <c r="G95" s="66"/>
      <c r="H95" s="128">
        <f>H87+H91</f>
        <v>6493</v>
      </c>
      <c r="I95" s="66"/>
      <c r="J95" s="5"/>
      <c r="K95" s="128"/>
    </row>
    <row r="96" spans="1:11" ht="12">
      <c r="A96" s="25">
        <v>11</v>
      </c>
      <c r="C96" s="4" t="s">
        <v>93</v>
      </c>
      <c r="E96" s="25">
        <v>11</v>
      </c>
      <c r="F96" s="65"/>
      <c r="G96" s="66"/>
      <c r="H96" s="128">
        <f>H88+H92</f>
        <v>785</v>
      </c>
      <c r="I96" s="66"/>
      <c r="J96" s="5"/>
      <c r="K96" s="128"/>
    </row>
    <row r="97" spans="1:11" ht="12">
      <c r="A97" s="25">
        <v>12</v>
      </c>
      <c r="C97" s="4" t="s">
        <v>94</v>
      </c>
      <c r="E97" s="25">
        <v>12</v>
      </c>
      <c r="F97" s="65"/>
      <c r="G97" s="66"/>
      <c r="H97" s="128">
        <f>H95+H96</f>
        <v>7278</v>
      </c>
      <c r="I97" s="66"/>
      <c r="J97" s="5"/>
      <c r="K97" s="128"/>
    </row>
    <row r="98" spans="1:11" ht="12">
      <c r="A98" s="25">
        <v>13</v>
      </c>
      <c r="E98" s="25">
        <v>13</v>
      </c>
      <c r="G98" s="66"/>
      <c r="H98" s="129"/>
      <c r="I98" s="67"/>
      <c r="J98" s="5"/>
      <c r="K98" s="129"/>
    </row>
    <row r="99" spans="1:11" ht="12">
      <c r="A99" s="25">
        <v>15</v>
      </c>
      <c r="C99" s="4" t="s">
        <v>95</v>
      </c>
      <c r="E99" s="25">
        <v>15</v>
      </c>
      <c r="G99" s="66"/>
      <c r="H99" s="130"/>
      <c r="I99" s="67"/>
      <c r="J99" s="5"/>
      <c r="K99" s="130"/>
    </row>
    <row r="100" spans="1:11" ht="12">
      <c r="A100" s="25">
        <v>16</v>
      </c>
      <c r="C100" s="4" t="s">
        <v>96</v>
      </c>
      <c r="E100" s="25">
        <v>16</v>
      </c>
      <c r="G100" s="66"/>
      <c r="H100" s="131">
        <f>(H52-H294)/H97</f>
        <v>12246.251573234405</v>
      </c>
      <c r="I100" s="132"/>
      <c r="J100" s="125"/>
      <c r="K100" s="131"/>
    </row>
    <row r="101" spans="1:13" ht="12">
      <c r="A101" s="25">
        <v>17</v>
      </c>
      <c r="C101" s="4" t="s">
        <v>97</v>
      </c>
      <c r="E101" s="25">
        <v>17</v>
      </c>
      <c r="G101" s="66"/>
      <c r="H101" s="131">
        <v>1860</v>
      </c>
      <c r="I101" s="131"/>
      <c r="J101" s="125"/>
      <c r="K101" s="131"/>
      <c r="M101" s="5" t="s">
        <v>255</v>
      </c>
    </row>
    <row r="102" spans="1:11" ht="12">
      <c r="A102" s="25">
        <v>18</v>
      </c>
      <c r="E102" s="25">
        <v>18</v>
      </c>
      <c r="G102" s="66"/>
      <c r="H102" s="129"/>
      <c r="I102" s="67"/>
      <c r="J102" s="5"/>
      <c r="K102" s="129"/>
    </row>
    <row r="103" spans="1:11" ht="12">
      <c r="A103" s="5">
        <v>19</v>
      </c>
      <c r="C103" s="4" t="s">
        <v>98</v>
      </c>
      <c r="E103" s="5">
        <v>19</v>
      </c>
      <c r="G103" s="66"/>
      <c r="H103" s="129"/>
      <c r="I103" s="67"/>
      <c r="J103" s="5"/>
      <c r="K103" s="129"/>
    </row>
    <row r="104" spans="1:11" ht="12">
      <c r="A104" s="25">
        <v>20</v>
      </c>
      <c r="C104" s="4" t="s">
        <v>99</v>
      </c>
      <c r="E104" s="25">
        <v>20</v>
      </c>
      <c r="F104" s="21"/>
      <c r="G104" s="70"/>
      <c r="H104" s="133">
        <f>G352+G391</f>
        <v>437.80499999999995</v>
      </c>
      <c r="I104" s="70"/>
      <c r="J104" s="5"/>
      <c r="K104" s="133"/>
    </row>
    <row r="105" spans="1:11" ht="12">
      <c r="A105" s="25">
        <v>21</v>
      </c>
      <c r="C105" s="4" t="s">
        <v>100</v>
      </c>
      <c r="E105" s="25">
        <v>21</v>
      </c>
      <c r="F105" s="21"/>
      <c r="G105" s="70"/>
      <c r="H105" s="133">
        <f>G348+G387</f>
        <v>371.52</v>
      </c>
      <c r="I105" s="70"/>
      <c r="J105" s="5"/>
      <c r="K105" s="133"/>
    </row>
    <row r="106" spans="1:11" ht="12">
      <c r="A106" s="25">
        <v>22</v>
      </c>
      <c r="C106" s="4" t="s">
        <v>101</v>
      </c>
      <c r="E106" s="25">
        <v>22</v>
      </c>
      <c r="F106" s="21"/>
      <c r="G106" s="70"/>
      <c r="H106" s="133">
        <f>G350+G389</f>
        <v>66.285</v>
      </c>
      <c r="I106" s="70"/>
      <c r="J106" s="5"/>
      <c r="K106" s="133"/>
    </row>
    <row r="107" spans="1:11" ht="12">
      <c r="A107" s="25">
        <v>23</v>
      </c>
      <c r="E107" s="25">
        <v>23</v>
      </c>
      <c r="F107" s="21"/>
      <c r="G107" s="70"/>
      <c r="H107" s="133"/>
      <c r="I107" s="70"/>
      <c r="J107" s="5"/>
      <c r="K107" s="133"/>
    </row>
    <row r="108" spans="1:11" ht="12">
      <c r="A108" s="25">
        <v>24</v>
      </c>
      <c r="C108" s="4" t="s">
        <v>102</v>
      </c>
      <c r="E108" s="25">
        <v>24</v>
      </c>
      <c r="F108" s="21"/>
      <c r="G108" s="70"/>
      <c r="H108" s="133"/>
      <c r="I108" s="70"/>
      <c r="K108" s="133"/>
    </row>
    <row r="109" spans="1:11" ht="12">
      <c r="A109" s="25">
        <v>25</v>
      </c>
      <c r="C109" s="4" t="s">
        <v>103</v>
      </c>
      <c r="E109" s="25">
        <v>25</v>
      </c>
      <c r="G109" s="66"/>
      <c r="H109" s="131"/>
      <c r="I109" s="131"/>
      <c r="J109" s="125"/>
      <c r="K109" s="131"/>
    </row>
    <row r="110" spans="1:11" ht="12">
      <c r="A110" s="25">
        <v>26</v>
      </c>
      <c r="C110" s="4" t="s">
        <v>104</v>
      </c>
      <c r="E110" s="25">
        <v>26</v>
      </c>
      <c r="G110" s="66"/>
      <c r="H110" s="131">
        <f>IF(H105=0,0,(H348+H349+H387+H388)/H105)</f>
        <v>88319.41483634798</v>
      </c>
      <c r="I110" s="131"/>
      <c r="J110" s="125"/>
      <c r="K110" s="131"/>
    </row>
    <row r="111" spans="1:11" ht="12">
      <c r="A111" s="25">
        <v>27</v>
      </c>
      <c r="C111" s="4" t="s">
        <v>105</v>
      </c>
      <c r="E111" s="25">
        <v>27</v>
      </c>
      <c r="G111" s="66"/>
      <c r="H111" s="131">
        <f>IF(H106=0,0,(H350+H351+H389+H390)/H106)</f>
        <v>39950.396017198465</v>
      </c>
      <c r="I111" s="131"/>
      <c r="J111" s="125"/>
      <c r="K111" s="131"/>
    </row>
    <row r="112" spans="1:11" ht="12">
      <c r="A112" s="25">
        <v>28</v>
      </c>
      <c r="E112" s="25">
        <v>28</v>
      </c>
      <c r="G112" s="66"/>
      <c r="H112" s="129"/>
      <c r="I112" s="67"/>
      <c r="J112" s="5"/>
      <c r="K112" s="129"/>
    </row>
    <row r="113" spans="1:11" ht="12">
      <c r="A113" s="25">
        <v>29</v>
      </c>
      <c r="C113" s="4" t="s">
        <v>106</v>
      </c>
      <c r="E113" s="25">
        <v>29</v>
      </c>
      <c r="F113" s="71"/>
      <c r="G113" s="66"/>
      <c r="H113" s="128">
        <f>G52</f>
        <v>754.915</v>
      </c>
      <c r="I113" s="66"/>
      <c r="J113" s="5"/>
      <c r="K113" s="128"/>
    </row>
    <row r="114" spans="1:11" ht="12">
      <c r="A114" s="4"/>
      <c r="H114" s="20"/>
      <c r="J114" s="5"/>
      <c r="K114" s="20"/>
    </row>
    <row r="115" spans="1:11" ht="12">
      <c r="A115" s="4"/>
      <c r="H115" s="20"/>
      <c r="K115" s="20"/>
    </row>
    <row r="116" spans="1:11" ht="30" customHeight="1">
      <c r="A116" s="4"/>
      <c r="C116" s="208" t="s">
        <v>107</v>
      </c>
      <c r="D116" s="208"/>
      <c r="E116" s="208"/>
      <c r="F116" s="208"/>
      <c r="G116" s="208"/>
      <c r="H116" s="208"/>
      <c r="I116" s="208"/>
      <c r="K116" s="20"/>
    </row>
    <row r="117" spans="1:11" ht="12">
      <c r="A117" s="4"/>
      <c r="H117" s="20"/>
      <c r="K117" s="20"/>
    </row>
    <row r="118" spans="1:11" ht="12">
      <c r="A118" s="4"/>
      <c r="H118" s="20"/>
      <c r="K118" s="20"/>
    </row>
    <row r="119" spans="1:11" ht="12">
      <c r="A119" s="4"/>
      <c r="H119" s="20"/>
      <c r="K119" s="20"/>
    </row>
    <row r="120" spans="1:11" ht="12">
      <c r="A120" s="4"/>
      <c r="C120" s="17"/>
      <c r="D120" s="17"/>
      <c r="E120" s="17"/>
      <c r="F120" s="17"/>
      <c r="G120" s="73"/>
      <c r="H120" s="19"/>
      <c r="K120" s="20"/>
    </row>
    <row r="121" spans="1:11" ht="12">
      <c r="A121" s="4"/>
      <c r="H121" s="20"/>
      <c r="K121" s="20"/>
    </row>
    <row r="122" spans="1:11" ht="12">
      <c r="A122" s="4"/>
      <c r="H122" s="20"/>
      <c r="K122" s="20"/>
    </row>
    <row r="123" spans="1:11" ht="12">
      <c r="A123" s="4"/>
      <c r="H123" s="20"/>
      <c r="K123" s="20"/>
    </row>
    <row r="124" spans="1:11" ht="12">
      <c r="A124" s="4"/>
      <c r="H124" s="20"/>
      <c r="K124" s="20"/>
    </row>
    <row r="125" spans="1:11" ht="12">
      <c r="A125" s="4"/>
      <c r="H125" s="20"/>
      <c r="K125" s="20"/>
    </row>
    <row r="126" spans="1:11" ht="12">
      <c r="A126" s="4"/>
      <c r="H126" s="20"/>
      <c r="K126" s="20"/>
    </row>
    <row r="127" spans="5:13" ht="12">
      <c r="E127" s="22"/>
      <c r="G127" s="6"/>
      <c r="H127" s="20"/>
      <c r="I127" s="35"/>
      <c r="K127" s="20"/>
      <c r="M127" s="126"/>
    </row>
    <row r="128" spans="1:11" ht="12">
      <c r="A128" s="4"/>
      <c r="H128" s="20"/>
      <c r="K128" s="20"/>
    </row>
    <row r="129" spans="1:11" ht="12">
      <c r="A129" s="34" t="str">
        <f>$A$34</f>
        <v>Institution No.: GFC  </v>
      </c>
      <c r="C129" s="74"/>
      <c r="G129" s="5"/>
      <c r="H129" s="5"/>
      <c r="I129" s="39" t="s">
        <v>108</v>
      </c>
      <c r="J129" s="5"/>
      <c r="K129" s="5"/>
    </row>
    <row r="130" spans="1:11" ht="12">
      <c r="A130" s="50"/>
      <c r="B130" s="209" t="s">
        <v>109</v>
      </c>
      <c r="C130" s="209"/>
      <c r="D130" s="209"/>
      <c r="E130" s="209"/>
      <c r="F130" s="209"/>
      <c r="G130" s="209"/>
      <c r="H130" s="209"/>
      <c r="I130" s="209"/>
      <c r="J130" s="209"/>
      <c r="K130" s="209"/>
    </row>
    <row r="131" spans="1:11" ht="12">
      <c r="A131" s="34"/>
      <c r="G131" s="5"/>
      <c r="H131" s="5"/>
      <c r="I131" s="36" t="str">
        <f>$K$3</f>
        <v>Date: 10/3/2011</v>
      </c>
      <c r="J131" s="5"/>
      <c r="K131" s="5"/>
    </row>
    <row r="132" spans="1:11" ht="12">
      <c r="A132" s="11"/>
      <c r="C132" s="11" t="s">
        <v>1</v>
      </c>
      <c r="D132" s="11" t="s">
        <v>1</v>
      </c>
      <c r="E132" s="11" t="s">
        <v>1</v>
      </c>
      <c r="F132" s="11" t="s">
        <v>1</v>
      </c>
      <c r="G132" s="11" t="s">
        <v>1</v>
      </c>
      <c r="H132" s="11" t="s">
        <v>1</v>
      </c>
      <c r="I132" s="11" t="s">
        <v>1</v>
      </c>
      <c r="J132" s="11" t="s">
        <v>1</v>
      </c>
      <c r="K132" s="5"/>
    </row>
    <row r="133" spans="1:11" ht="12">
      <c r="A133" s="37"/>
      <c r="D133" s="38" t="s">
        <v>51</v>
      </c>
      <c r="G133" s="5"/>
      <c r="H133" s="38"/>
      <c r="J133" s="5"/>
      <c r="K133" s="5"/>
    </row>
    <row r="134" spans="1:11" ht="12">
      <c r="A134" s="37"/>
      <c r="D134" s="38" t="s">
        <v>110</v>
      </c>
      <c r="G134" s="5"/>
      <c r="H134" s="38"/>
      <c r="J134" s="5"/>
      <c r="K134" s="5"/>
    </row>
    <row r="135" spans="1:11" ht="12">
      <c r="A135" s="11"/>
      <c r="D135" s="38" t="s">
        <v>111</v>
      </c>
      <c r="E135" s="38" t="s">
        <v>111</v>
      </c>
      <c r="F135" s="38" t="s">
        <v>112</v>
      </c>
      <c r="G135" s="38"/>
      <c r="H135" s="38"/>
      <c r="I135" s="38"/>
      <c r="J135" s="38"/>
      <c r="K135" s="38"/>
    </row>
    <row r="136" spans="1:11" ht="12">
      <c r="A136" s="4"/>
      <c r="C136" s="38" t="s">
        <v>113</v>
      </c>
      <c r="D136" s="38" t="s">
        <v>114</v>
      </c>
      <c r="E136" s="38" t="s">
        <v>115</v>
      </c>
      <c r="F136" s="38" t="s">
        <v>116</v>
      </c>
      <c r="G136" s="38"/>
      <c r="H136" s="38"/>
      <c r="I136" s="38"/>
      <c r="J136" s="38"/>
      <c r="K136" s="38"/>
    </row>
    <row r="137" spans="1:11" ht="12">
      <c r="A137" s="4"/>
      <c r="C137" s="11" t="s">
        <v>1</v>
      </c>
      <c r="D137" s="11" t="s">
        <v>1</v>
      </c>
      <c r="E137" s="11" t="s">
        <v>1</v>
      </c>
      <c r="F137" s="11" t="s">
        <v>1</v>
      </c>
      <c r="G137" s="11" t="s">
        <v>1</v>
      </c>
      <c r="H137" s="11"/>
      <c r="I137" s="11"/>
      <c r="J137" s="11"/>
      <c r="K137" s="38"/>
    </row>
    <row r="138" spans="1:11" ht="12">
      <c r="A138" s="4"/>
      <c r="D138" s="134" t="s">
        <v>256</v>
      </c>
      <c r="G138" s="5"/>
      <c r="H138" s="5"/>
      <c r="J138" s="5"/>
      <c r="K138" s="5"/>
    </row>
    <row r="139" spans="1:11" ht="12">
      <c r="A139" s="4"/>
      <c r="C139" s="4" t="s">
        <v>117</v>
      </c>
      <c r="D139" s="75"/>
      <c r="E139" s="75"/>
      <c r="F139" s="76"/>
      <c r="G139" s="5"/>
      <c r="H139" s="75"/>
      <c r="I139" s="75"/>
      <c r="J139" s="76"/>
      <c r="K139" s="5"/>
    </row>
    <row r="140" spans="1:11" ht="12">
      <c r="A140" s="4"/>
      <c r="D140" s="75"/>
      <c r="E140" s="75"/>
      <c r="F140" s="75"/>
      <c r="G140" s="5"/>
      <c r="H140" s="75"/>
      <c r="I140" s="75"/>
      <c r="J140" s="75"/>
      <c r="K140" s="5"/>
    </row>
    <row r="141" spans="1:11" ht="12">
      <c r="A141" s="4"/>
      <c r="C141" s="4" t="s">
        <v>118</v>
      </c>
      <c r="D141" s="76">
        <v>3588.03</v>
      </c>
      <c r="E141" s="76">
        <v>168.06</v>
      </c>
      <c r="F141" s="76">
        <f>D141/E141</f>
        <v>21.34969653695109</v>
      </c>
      <c r="G141" s="25"/>
      <c r="H141" s="76"/>
      <c r="I141" s="76"/>
      <c r="J141" s="76"/>
      <c r="K141" s="25"/>
    </row>
    <row r="142" spans="1:11" ht="12">
      <c r="A142" s="4"/>
      <c r="D142" s="77"/>
      <c r="E142" s="77"/>
      <c r="F142" s="77"/>
      <c r="G142" s="5"/>
      <c r="H142" s="77"/>
      <c r="I142" s="77"/>
      <c r="J142" s="77"/>
      <c r="K142" s="5"/>
    </row>
    <row r="143" spans="1:11" ht="12">
      <c r="A143" s="4"/>
      <c r="C143" s="4" t="s">
        <v>119</v>
      </c>
      <c r="D143" s="76">
        <v>2931.47</v>
      </c>
      <c r="E143" s="76">
        <v>157.47</v>
      </c>
      <c r="F143" s="76">
        <f>D143/E143</f>
        <v>18.616053851527273</v>
      </c>
      <c r="G143" s="25"/>
      <c r="H143" s="76"/>
      <c r="I143" s="76"/>
      <c r="J143" s="76"/>
      <c r="K143" s="25"/>
    </row>
    <row r="144" spans="1:11" ht="12">
      <c r="A144" s="4"/>
      <c r="D144" s="77"/>
      <c r="E144" s="77"/>
      <c r="F144" s="77"/>
      <c r="G144" s="5"/>
      <c r="H144" s="77"/>
      <c r="I144" s="77"/>
      <c r="J144" s="77"/>
      <c r="K144" s="5"/>
    </row>
    <row r="145" spans="1:11" ht="12">
      <c r="A145" s="4"/>
      <c r="C145" s="4" t="s">
        <v>120</v>
      </c>
      <c r="D145" s="76">
        <f>SUM(D139:D143)</f>
        <v>6519.5</v>
      </c>
      <c r="E145" s="76">
        <f>SUM(E139:E143)</f>
        <v>325.53</v>
      </c>
      <c r="F145" s="76">
        <f>D145/E145</f>
        <v>20.027340030104753</v>
      </c>
      <c r="G145" s="28"/>
      <c r="H145" s="76"/>
      <c r="I145" s="76"/>
      <c r="J145" s="76"/>
      <c r="K145" s="28"/>
    </row>
    <row r="146" spans="1:11" ht="12">
      <c r="A146" s="4"/>
      <c r="D146" s="80"/>
      <c r="E146" s="80"/>
      <c r="F146" s="80"/>
      <c r="G146" s="5"/>
      <c r="H146" s="80"/>
      <c r="I146" s="80"/>
      <c r="J146" s="80"/>
      <c r="K146" s="5"/>
    </row>
    <row r="147" spans="1:11" ht="12">
      <c r="A147" s="4"/>
      <c r="D147" s="80"/>
      <c r="E147" s="80"/>
      <c r="F147" s="80"/>
      <c r="G147" s="5"/>
      <c r="H147" s="80"/>
      <c r="I147" s="80"/>
      <c r="J147" s="80"/>
      <c r="K147" s="5"/>
    </row>
    <row r="148" spans="1:11" ht="12">
      <c r="A148" s="4"/>
      <c r="C148" s="4" t="s">
        <v>121</v>
      </c>
      <c r="D148" s="77">
        <v>670.57</v>
      </c>
      <c r="E148" s="77">
        <v>56.23</v>
      </c>
      <c r="F148" s="76">
        <f>D148/E148</f>
        <v>11.925484616752625</v>
      </c>
      <c r="G148" s="25"/>
      <c r="H148" s="77"/>
      <c r="I148" s="77"/>
      <c r="J148" s="76"/>
      <c r="K148" s="25"/>
    </row>
    <row r="149" spans="1:11" ht="12">
      <c r="A149" s="4"/>
      <c r="D149" s="77"/>
      <c r="E149" s="77"/>
      <c r="F149" s="76"/>
      <c r="G149" s="5"/>
      <c r="H149" s="77"/>
      <c r="I149" s="77"/>
      <c r="J149" s="76"/>
      <c r="K149" s="5"/>
    </row>
    <row r="150" spans="1:11" ht="12">
      <c r="A150" s="4"/>
      <c r="B150" s="4" t="s">
        <v>0</v>
      </c>
      <c r="C150" s="4" t="s">
        <v>122</v>
      </c>
      <c r="D150" s="77">
        <v>88.03</v>
      </c>
      <c r="E150" s="77">
        <v>1.9</v>
      </c>
      <c r="F150" s="76">
        <f>D150/E150</f>
        <v>46.33157894736842</v>
      </c>
      <c r="G150" s="25"/>
      <c r="H150" s="77"/>
      <c r="I150" s="77"/>
      <c r="J150" s="76"/>
      <c r="K150" s="25"/>
    </row>
    <row r="151" spans="1:11" ht="12">
      <c r="A151" s="4"/>
      <c r="D151" s="77"/>
      <c r="E151" s="77"/>
      <c r="F151" s="76"/>
      <c r="G151" s="5"/>
      <c r="H151" s="77"/>
      <c r="I151" s="77"/>
      <c r="J151" s="76"/>
      <c r="K151" s="5"/>
    </row>
    <row r="152" spans="1:11" ht="12">
      <c r="A152" s="4"/>
      <c r="C152" s="4" t="s">
        <v>123</v>
      </c>
      <c r="D152" s="77">
        <f>SUM(D148:D150)</f>
        <v>758.6</v>
      </c>
      <c r="E152" s="77">
        <f>SUM(E148:E150)</f>
        <v>58.129999999999995</v>
      </c>
      <c r="F152" s="76">
        <f>D152/E152</f>
        <v>13.05006020987442</v>
      </c>
      <c r="G152" s="25"/>
      <c r="H152" s="77"/>
      <c r="I152" s="77"/>
      <c r="J152" s="76"/>
      <c r="K152" s="25"/>
    </row>
    <row r="153" spans="1:11" ht="12">
      <c r="A153" s="4"/>
      <c r="D153" s="111"/>
      <c r="E153" s="111"/>
      <c r="F153" s="76"/>
      <c r="G153" s="5"/>
      <c r="H153" s="111"/>
      <c r="I153" s="111"/>
      <c r="J153" s="76"/>
      <c r="K153" s="5"/>
    </row>
    <row r="154" spans="1:11" ht="12">
      <c r="A154" s="4"/>
      <c r="C154" s="4" t="s">
        <v>124</v>
      </c>
      <c r="D154" s="135">
        <f>SUM(D145,D152)</f>
        <v>7278.1</v>
      </c>
      <c r="E154" s="135">
        <f>SUM(E145,E152)</f>
        <v>383.65999999999997</v>
      </c>
      <c r="F154" s="76">
        <f>D154/E154</f>
        <v>18.97018193191889</v>
      </c>
      <c r="G154" s="25"/>
      <c r="H154" s="135"/>
      <c r="I154" s="135"/>
      <c r="J154" s="76"/>
      <c r="K154" s="25"/>
    </row>
    <row r="155" spans="1:11" ht="12">
      <c r="A155" s="4"/>
      <c r="G155" s="5"/>
      <c r="H155" s="5"/>
      <c r="J155" s="5"/>
      <c r="K155" s="5"/>
    </row>
    <row r="156" spans="1:11" ht="12">
      <c r="A156" s="4"/>
      <c r="G156" s="5"/>
      <c r="H156" s="5"/>
      <c r="J156" s="5"/>
      <c r="K156" s="5"/>
    </row>
    <row r="157" spans="1:11" ht="12">
      <c r="A157" s="4"/>
      <c r="G157" s="5"/>
      <c r="H157" s="5"/>
      <c r="J157" s="5"/>
      <c r="K157" s="5"/>
    </row>
    <row r="158" spans="1:11" ht="12">
      <c r="A158" s="4"/>
      <c r="G158" s="5"/>
      <c r="H158" s="5"/>
      <c r="J158" s="5"/>
      <c r="K158" s="5"/>
    </row>
    <row r="159" spans="1:11" ht="12">
      <c r="A159" s="4"/>
      <c r="C159" s="4" t="s">
        <v>125</v>
      </c>
      <c r="G159" s="5"/>
      <c r="H159" s="5"/>
      <c r="J159" s="5"/>
      <c r="K159" s="5"/>
    </row>
    <row r="160" spans="1:11" ht="12">
      <c r="A160" s="4"/>
      <c r="C160" s="4" t="s">
        <v>126</v>
      </c>
      <c r="G160" s="5"/>
      <c r="H160" s="5"/>
      <c r="J160" s="5"/>
      <c r="K160" s="5"/>
    </row>
    <row r="161" spans="1:11" ht="12">
      <c r="A161" s="4"/>
      <c r="H161" s="20"/>
      <c r="K161" s="20"/>
    </row>
    <row r="162" spans="1:11" ht="12.75">
      <c r="A162" s="4"/>
      <c r="C162" s="5" t="s">
        <v>257</v>
      </c>
      <c r="D162"/>
      <c r="E162"/>
      <c r="F162"/>
      <c r="G162"/>
      <c r="H162" s="20"/>
      <c r="K162" s="20"/>
    </row>
    <row r="163" spans="1:11" ht="29.25" customHeight="1">
      <c r="A163" s="4"/>
      <c r="C163" s="212" t="s">
        <v>258</v>
      </c>
      <c r="D163" s="212"/>
      <c r="E163" s="212"/>
      <c r="F163" s="212"/>
      <c r="G163" s="212"/>
      <c r="H163" s="20"/>
      <c r="K163" s="20"/>
    </row>
    <row r="164" spans="1:11" ht="12">
      <c r="A164" s="4"/>
      <c r="H164" s="20"/>
      <c r="K164" s="20"/>
    </row>
    <row r="165" spans="1:11" ht="12">
      <c r="A165" s="4"/>
      <c r="H165" s="20"/>
      <c r="K165" s="20"/>
    </row>
    <row r="166" spans="1:11" ht="12">
      <c r="A166" s="4"/>
      <c r="H166" s="20"/>
      <c r="K166" s="20"/>
    </row>
    <row r="167" spans="1:11" ht="12">
      <c r="A167" s="4"/>
      <c r="H167" s="20"/>
      <c r="K167" s="20"/>
    </row>
    <row r="168" spans="1:11" ht="12">
      <c r="A168" s="4"/>
      <c r="H168" s="20"/>
      <c r="K168" s="20"/>
    </row>
    <row r="169" spans="1:11" ht="12">
      <c r="A169" s="4"/>
      <c r="H169" s="20"/>
      <c r="K169" s="20"/>
    </row>
    <row r="170" spans="1:11" ht="12">
      <c r="A170" s="4"/>
      <c r="H170" s="20"/>
      <c r="K170" s="20"/>
    </row>
    <row r="171" spans="1:11" ht="12">
      <c r="A171" s="4"/>
      <c r="H171" s="20"/>
      <c r="K171" s="20"/>
    </row>
    <row r="172" spans="1:11" ht="12">
      <c r="A172" s="4"/>
      <c r="H172" s="20"/>
      <c r="K172" s="20"/>
    </row>
    <row r="173" spans="1:11" ht="12">
      <c r="A173" s="4"/>
      <c r="H173" s="20"/>
      <c r="K173" s="20"/>
    </row>
    <row r="174" spans="1:11" ht="12">
      <c r="A174" s="4"/>
      <c r="H174" s="20"/>
      <c r="K174" s="20"/>
    </row>
    <row r="175" spans="1:11" ht="12">
      <c r="A175" s="4"/>
      <c r="H175" s="20"/>
      <c r="K175" s="20"/>
    </row>
    <row r="176" spans="1:11" ht="12">
      <c r="A176" s="4"/>
      <c r="H176" s="20"/>
      <c r="K176" s="20"/>
    </row>
    <row r="177" spans="1:11" ht="12">
      <c r="A177" s="4"/>
      <c r="H177" s="20"/>
      <c r="K177" s="20"/>
    </row>
    <row r="178" spans="1:13" s="17" customFormat="1" ht="12">
      <c r="A178" s="34" t="str">
        <f>$A$34</f>
        <v>Institution No.: GFC  </v>
      </c>
      <c r="E178" s="16"/>
      <c r="G178" s="18"/>
      <c r="H178" s="19"/>
      <c r="J178" s="18"/>
      <c r="K178" s="33" t="s">
        <v>127</v>
      </c>
      <c r="M178" s="119"/>
    </row>
    <row r="179" spans="5:13" s="17" customFormat="1" ht="12">
      <c r="E179" s="16" t="s">
        <v>128</v>
      </c>
      <c r="G179" s="18"/>
      <c r="H179" s="19"/>
      <c r="J179" s="18"/>
      <c r="K179" s="19"/>
      <c r="M179" s="119"/>
    </row>
    <row r="180" spans="1:11" ht="12">
      <c r="A180" s="34"/>
      <c r="F180" s="7"/>
      <c r="G180" s="83"/>
      <c r="H180" s="84"/>
      <c r="J180" s="6"/>
      <c r="K180" s="36" t="str">
        <f>$K$3</f>
        <v>Date: 10/3/2011</v>
      </c>
    </row>
    <row r="181" spans="1:11" ht="12">
      <c r="A181" s="11" t="s">
        <v>1</v>
      </c>
      <c r="B181" s="11" t="s">
        <v>1</v>
      </c>
      <c r="C181" s="11" t="s">
        <v>1</v>
      </c>
      <c r="D181" s="11" t="s">
        <v>1</v>
      </c>
      <c r="E181" s="11" t="s">
        <v>1</v>
      </c>
      <c r="F181" s="11" t="s">
        <v>1</v>
      </c>
      <c r="G181" s="12" t="s">
        <v>1</v>
      </c>
      <c r="H181" s="15" t="s">
        <v>1</v>
      </c>
      <c r="I181" s="11" t="s">
        <v>1</v>
      </c>
      <c r="J181" s="12" t="s">
        <v>1</v>
      </c>
      <c r="K181" s="15" t="s">
        <v>1</v>
      </c>
    </row>
    <row r="182" spans="1:11" ht="12">
      <c r="A182" s="37" t="s">
        <v>2</v>
      </c>
      <c r="E182" s="37" t="s">
        <v>2</v>
      </c>
      <c r="F182" s="1"/>
      <c r="G182" s="2"/>
      <c r="H182" s="3" t="s">
        <v>51</v>
      </c>
      <c r="I182" s="1"/>
      <c r="J182" s="2"/>
      <c r="K182" s="3"/>
    </row>
    <row r="183" spans="1:11" ht="33.75" customHeight="1">
      <c r="A183" s="37" t="s">
        <v>4</v>
      </c>
      <c r="C183" s="38" t="s">
        <v>18</v>
      </c>
      <c r="D183" s="85" t="s">
        <v>129</v>
      </c>
      <c r="E183" s="37" t="s">
        <v>4</v>
      </c>
      <c r="F183" s="1"/>
      <c r="G183" s="2" t="s">
        <v>6</v>
      </c>
      <c r="H183" s="3" t="s">
        <v>7</v>
      </c>
      <c r="I183" s="1"/>
      <c r="J183" s="2"/>
      <c r="K183" s="3"/>
    </row>
    <row r="184" spans="1:14" ht="12">
      <c r="A184" s="11" t="s">
        <v>1</v>
      </c>
      <c r="B184" s="11" t="s">
        <v>1</v>
      </c>
      <c r="C184" s="11" t="s">
        <v>1</v>
      </c>
      <c r="D184" s="11" t="s">
        <v>1</v>
      </c>
      <c r="E184" s="11" t="s">
        <v>1</v>
      </c>
      <c r="F184" s="11" t="s">
        <v>1</v>
      </c>
      <c r="G184" s="12" t="s">
        <v>1</v>
      </c>
      <c r="H184" s="15" t="s">
        <v>1</v>
      </c>
      <c r="I184" s="11" t="s">
        <v>1</v>
      </c>
      <c r="J184" s="12"/>
      <c r="K184" s="15"/>
      <c r="N184" s="116"/>
    </row>
    <row r="185" spans="1:14" ht="12">
      <c r="A185" s="25">
        <v>1</v>
      </c>
      <c r="C185" s="4" t="s">
        <v>130</v>
      </c>
      <c r="E185" s="25">
        <v>1</v>
      </c>
      <c r="G185" s="6"/>
      <c r="H185" s="20"/>
      <c r="J185" s="5"/>
      <c r="K185" s="5"/>
      <c r="N185" s="125"/>
    </row>
    <row r="186" spans="1:11" ht="12">
      <c r="A186" s="25">
        <f>(A185+1)</f>
        <v>2</v>
      </c>
      <c r="C186" s="4" t="s">
        <v>131</v>
      </c>
      <c r="D186" s="4" t="s">
        <v>132</v>
      </c>
      <c r="E186" s="25">
        <f>(E185+1)</f>
        <v>2</v>
      </c>
      <c r="F186" s="21"/>
      <c r="G186" s="106">
        <v>131</v>
      </c>
      <c r="H186" s="70">
        <v>1661582</v>
      </c>
      <c r="I186" s="70"/>
      <c r="J186" s="106"/>
      <c r="K186" s="70"/>
    </row>
    <row r="187" spans="1:11" ht="12">
      <c r="A187" s="25">
        <f>(A186+1)</f>
        <v>3</v>
      </c>
      <c r="D187" s="4" t="s">
        <v>133</v>
      </c>
      <c r="E187" s="25">
        <f>(E186+1)</f>
        <v>3</v>
      </c>
      <c r="F187" s="21"/>
      <c r="G187" s="106">
        <v>440</v>
      </c>
      <c r="H187" s="70">
        <f>3949967+46384+(174555*0.08)</f>
        <v>4010315.4</v>
      </c>
      <c r="I187" s="70"/>
      <c r="J187" s="106"/>
      <c r="K187" s="70"/>
    </row>
    <row r="188" spans="1:11" ht="12">
      <c r="A188" s="25">
        <v>4</v>
      </c>
      <c r="C188" s="4" t="s">
        <v>134</v>
      </c>
      <c r="D188" s="4" t="s">
        <v>135</v>
      </c>
      <c r="E188" s="25">
        <v>4</v>
      </c>
      <c r="F188" s="21"/>
      <c r="G188" s="106">
        <v>6</v>
      </c>
      <c r="H188" s="70">
        <f>189826-1</f>
        <v>189825</v>
      </c>
      <c r="I188" s="70"/>
      <c r="J188" s="106"/>
      <c r="K188" s="70"/>
    </row>
    <row r="189" spans="1:11" ht="12">
      <c r="A189" s="25">
        <f>(A188+1)</f>
        <v>5</v>
      </c>
      <c r="D189" s="4" t="s">
        <v>136</v>
      </c>
      <c r="E189" s="25">
        <f>(E188+1)</f>
        <v>5</v>
      </c>
      <c r="F189" s="21"/>
      <c r="G189" s="106">
        <v>27</v>
      </c>
      <c r="H189" s="70">
        <f>501199+77431</f>
        <v>578630</v>
      </c>
      <c r="I189" s="70"/>
      <c r="J189" s="106"/>
      <c r="K189" s="70"/>
    </row>
    <row r="190" spans="1:14" ht="12">
      <c r="A190" s="25">
        <f>(A189+1)</f>
        <v>6</v>
      </c>
      <c r="C190" s="4" t="s">
        <v>137</v>
      </c>
      <c r="E190" s="25">
        <f>(E189+1)</f>
        <v>6</v>
      </c>
      <c r="G190" s="77">
        <f>SUM(G186:G189)</f>
        <v>604</v>
      </c>
      <c r="H190" s="67">
        <f>SUM(H186:H189)</f>
        <v>6440352.4</v>
      </c>
      <c r="I190" s="67"/>
      <c r="J190" s="77"/>
      <c r="K190" s="67"/>
      <c r="N190" s="116"/>
    </row>
    <row r="191" spans="1:14" ht="12">
      <c r="A191" s="25">
        <f>(A190+1)</f>
        <v>7</v>
      </c>
      <c r="C191" s="4" t="s">
        <v>138</v>
      </c>
      <c r="E191" s="25">
        <f>(E190+1)</f>
        <v>7</v>
      </c>
      <c r="G191" s="76"/>
      <c r="H191" s="66"/>
      <c r="I191" s="67"/>
      <c r="J191" s="76"/>
      <c r="K191" s="66"/>
      <c r="N191" s="125"/>
    </row>
    <row r="192" spans="1:11" ht="12">
      <c r="A192" s="25">
        <f>(A191+1)</f>
        <v>8</v>
      </c>
      <c r="C192" s="4" t="s">
        <v>131</v>
      </c>
      <c r="D192" s="4" t="s">
        <v>132</v>
      </c>
      <c r="E192" s="25">
        <f>(E191+1)</f>
        <v>8</v>
      </c>
      <c r="F192" s="21"/>
      <c r="G192" s="106">
        <v>305</v>
      </c>
      <c r="H192" s="70">
        <v>3921829</v>
      </c>
      <c r="I192" s="70"/>
      <c r="J192" s="106"/>
      <c r="K192" s="70"/>
    </row>
    <row r="193" spans="1:11" ht="12">
      <c r="A193" s="25">
        <v>9</v>
      </c>
      <c r="D193" s="4" t="s">
        <v>133</v>
      </c>
      <c r="E193" s="25">
        <v>9</v>
      </c>
      <c r="F193" s="21"/>
      <c r="G193" s="106">
        <v>2796</v>
      </c>
      <c r="H193" s="70">
        <f>23991310+(174555*0.47)</f>
        <v>24073350.85</v>
      </c>
      <c r="I193" s="70"/>
      <c r="J193" s="106"/>
      <c r="K193" s="70"/>
    </row>
    <row r="194" spans="1:11" ht="12">
      <c r="A194" s="25">
        <v>10</v>
      </c>
      <c r="C194" s="4" t="s">
        <v>134</v>
      </c>
      <c r="D194" s="4" t="s">
        <v>135</v>
      </c>
      <c r="E194" s="25">
        <v>10</v>
      </c>
      <c r="F194" s="21"/>
      <c r="G194" s="106">
        <v>30</v>
      </c>
      <c r="H194" s="70">
        <f>766698-1</f>
        <v>766697</v>
      </c>
      <c r="I194" s="70"/>
      <c r="J194" s="106"/>
      <c r="K194" s="70"/>
    </row>
    <row r="195" spans="1:11" ht="12">
      <c r="A195" s="25">
        <f>(A194+1)</f>
        <v>11</v>
      </c>
      <c r="D195" s="4" t="s">
        <v>136</v>
      </c>
      <c r="E195" s="25">
        <f>(E194+1)</f>
        <v>11</v>
      </c>
      <c r="F195" s="21"/>
      <c r="G195" s="106">
        <v>280</v>
      </c>
      <c r="H195" s="70">
        <f>3210705+1046222</f>
        <v>4256927</v>
      </c>
      <c r="I195" s="70"/>
      <c r="J195" s="106"/>
      <c r="K195" s="70"/>
    </row>
    <row r="196" spans="1:11" ht="12">
      <c r="A196" s="25">
        <f>(A195+1)</f>
        <v>12</v>
      </c>
      <c r="C196" s="4" t="s">
        <v>139</v>
      </c>
      <c r="E196" s="25">
        <f>(E195+1)</f>
        <v>12</v>
      </c>
      <c r="G196" s="77">
        <f>SUM(G192:G195)</f>
        <v>3411</v>
      </c>
      <c r="H196" s="67">
        <f>SUM(H192:H195)</f>
        <v>33018803.85</v>
      </c>
      <c r="I196" s="67"/>
      <c r="J196" s="77"/>
      <c r="K196" s="67"/>
    </row>
    <row r="197" spans="1:11" ht="12">
      <c r="A197" s="25">
        <f>(A196+1)</f>
        <v>13</v>
      </c>
      <c r="C197" s="4" t="s">
        <v>140</v>
      </c>
      <c r="E197" s="25">
        <f>(E196+1)</f>
        <v>13</v>
      </c>
      <c r="G197" s="76"/>
      <c r="H197" s="66"/>
      <c r="I197" s="67"/>
      <c r="J197" s="76"/>
      <c r="K197" s="66"/>
    </row>
    <row r="198" spans="1:11" ht="12">
      <c r="A198" s="25">
        <f>(A197+1)</f>
        <v>14</v>
      </c>
      <c r="C198" s="4" t="s">
        <v>131</v>
      </c>
      <c r="D198" s="4" t="s">
        <v>132</v>
      </c>
      <c r="E198" s="25">
        <f>(E197+1)</f>
        <v>14</v>
      </c>
      <c r="F198" s="21"/>
      <c r="G198" s="106"/>
      <c r="H198" s="70"/>
      <c r="I198" s="70"/>
      <c r="J198" s="106"/>
      <c r="K198" s="70"/>
    </row>
    <row r="199" spans="1:11" ht="12">
      <c r="A199" s="25">
        <v>15</v>
      </c>
      <c r="C199" s="4"/>
      <c r="D199" s="4" t="s">
        <v>133</v>
      </c>
      <c r="E199" s="25">
        <v>15</v>
      </c>
      <c r="F199" s="21"/>
      <c r="G199" s="106"/>
      <c r="H199" s="70"/>
      <c r="I199" s="70"/>
      <c r="J199" s="106"/>
      <c r="K199" s="70"/>
    </row>
    <row r="200" spans="1:11" ht="12">
      <c r="A200" s="25">
        <v>16</v>
      </c>
      <c r="C200" s="4" t="s">
        <v>134</v>
      </c>
      <c r="D200" s="4" t="s">
        <v>135</v>
      </c>
      <c r="E200" s="25">
        <v>16</v>
      </c>
      <c r="F200" s="21"/>
      <c r="G200" s="106"/>
      <c r="H200" s="70"/>
      <c r="I200" s="70"/>
      <c r="J200" s="106"/>
      <c r="K200" s="70"/>
    </row>
    <row r="201" spans="1:11" ht="12">
      <c r="A201" s="25">
        <v>17</v>
      </c>
      <c r="C201" s="4"/>
      <c r="D201" s="4" t="s">
        <v>136</v>
      </c>
      <c r="E201" s="25">
        <v>17</v>
      </c>
      <c r="G201" s="77"/>
      <c r="H201" s="67"/>
      <c r="I201" s="67"/>
      <c r="J201" s="77"/>
      <c r="K201" s="67"/>
    </row>
    <row r="202" spans="1:14" ht="12">
      <c r="A202" s="25">
        <v>18</v>
      </c>
      <c r="C202" s="4" t="s">
        <v>141</v>
      </c>
      <c r="D202" s="4"/>
      <c r="E202" s="25">
        <v>18</v>
      </c>
      <c r="G202" s="77">
        <f>SUM(G198:G201)</f>
        <v>0</v>
      </c>
      <c r="H202" s="67">
        <f>SUM(H198:H201)</f>
        <v>0</v>
      </c>
      <c r="I202" s="67"/>
      <c r="J202" s="77"/>
      <c r="K202" s="67"/>
      <c r="N202" s="116"/>
    </row>
    <row r="203" spans="1:14" ht="12">
      <c r="A203" s="25">
        <v>19</v>
      </c>
      <c r="C203" s="4" t="s">
        <v>142</v>
      </c>
      <c r="D203" s="4"/>
      <c r="E203" s="25">
        <v>19</v>
      </c>
      <c r="G203" s="77"/>
      <c r="H203" s="67"/>
      <c r="I203" s="67"/>
      <c r="J203" s="77"/>
      <c r="K203" s="67"/>
      <c r="N203" s="125"/>
    </row>
    <row r="204" spans="1:11" ht="12">
      <c r="A204" s="25">
        <v>20</v>
      </c>
      <c r="C204" s="4" t="s">
        <v>131</v>
      </c>
      <c r="D204" s="4" t="s">
        <v>132</v>
      </c>
      <c r="E204" s="25">
        <v>20</v>
      </c>
      <c r="F204" s="86"/>
      <c r="G204" s="106">
        <v>286</v>
      </c>
      <c r="H204" s="70">
        <v>3659192</v>
      </c>
      <c r="I204" s="70"/>
      <c r="J204" s="106"/>
      <c r="K204" s="70"/>
    </row>
    <row r="205" spans="1:11" ht="12">
      <c r="A205" s="25">
        <v>21</v>
      </c>
      <c r="C205" s="4"/>
      <c r="D205" s="4" t="s">
        <v>133</v>
      </c>
      <c r="E205" s="25">
        <v>21</v>
      </c>
      <c r="F205" s="86"/>
      <c r="G205" s="106">
        <v>2680</v>
      </c>
      <c r="H205" s="70">
        <f>23210920+(174555*0.45)</f>
        <v>23289469.75</v>
      </c>
      <c r="I205" s="70"/>
      <c r="J205" s="106"/>
      <c r="K205" s="70"/>
    </row>
    <row r="206" spans="1:11" ht="12">
      <c r="A206" s="25">
        <v>22</v>
      </c>
      <c r="C206" s="4" t="s">
        <v>134</v>
      </c>
      <c r="D206" s="4" t="s">
        <v>135</v>
      </c>
      <c r="E206" s="25">
        <v>22</v>
      </c>
      <c r="F206" s="86"/>
      <c r="G206" s="106">
        <v>28</v>
      </c>
      <c r="H206" s="70">
        <v>688745</v>
      </c>
      <c r="I206" s="70"/>
      <c r="J206" s="106"/>
      <c r="K206" s="70"/>
    </row>
    <row r="207" spans="1:11" ht="12">
      <c r="A207" s="25">
        <v>23</v>
      </c>
      <c r="D207" s="4" t="s">
        <v>136</v>
      </c>
      <c r="E207" s="25">
        <v>23</v>
      </c>
      <c r="F207" s="86"/>
      <c r="G207" s="106">
        <v>270</v>
      </c>
      <c r="H207" s="70">
        <f>3322440+950176</f>
        <v>4272616</v>
      </c>
      <c r="I207" s="70"/>
      <c r="J207" s="106"/>
      <c r="K207" s="70"/>
    </row>
    <row r="208" spans="1:11" ht="12">
      <c r="A208" s="25">
        <v>24</v>
      </c>
      <c r="C208" s="4" t="s">
        <v>143</v>
      </c>
      <c r="E208" s="25">
        <v>24</v>
      </c>
      <c r="F208" s="62"/>
      <c r="G208" s="76">
        <f>SUM(G204:G207)</f>
        <v>3264</v>
      </c>
      <c r="H208" s="66">
        <f>SUM(H204:H207)</f>
        <v>31910022.75</v>
      </c>
      <c r="I208" s="66"/>
      <c r="J208" s="76"/>
      <c r="K208" s="66"/>
    </row>
    <row r="209" spans="1:11" ht="12">
      <c r="A209" s="25">
        <v>25</v>
      </c>
      <c r="C209" s="4" t="s">
        <v>144</v>
      </c>
      <c r="E209" s="25">
        <v>25</v>
      </c>
      <c r="G209" s="77"/>
      <c r="H209" s="67"/>
      <c r="I209" s="67"/>
      <c r="J209" s="77"/>
      <c r="K209" s="67"/>
    </row>
    <row r="210" spans="1:13" ht="12">
      <c r="A210" s="25">
        <v>26</v>
      </c>
      <c r="C210" s="4" t="s">
        <v>131</v>
      </c>
      <c r="D210" s="4" t="s">
        <v>132</v>
      </c>
      <c r="E210" s="25">
        <v>26</v>
      </c>
      <c r="G210" s="77">
        <f aca="true" t="shared" si="0" ref="G210:H213">G186+G192+G198+G204</f>
        <v>722</v>
      </c>
      <c r="H210" s="67">
        <f t="shared" si="0"/>
        <v>9242603</v>
      </c>
      <c r="I210" s="67"/>
      <c r="J210" s="77"/>
      <c r="K210" s="67"/>
      <c r="M210" s="136"/>
    </row>
    <row r="211" spans="1:13" ht="12">
      <c r="A211" s="25">
        <v>27</v>
      </c>
      <c r="C211" s="4"/>
      <c r="D211" s="4" t="s">
        <v>133</v>
      </c>
      <c r="E211" s="25">
        <v>27</v>
      </c>
      <c r="G211" s="77">
        <f t="shared" si="0"/>
        <v>5916</v>
      </c>
      <c r="H211" s="67">
        <f t="shared" si="0"/>
        <v>51373136</v>
      </c>
      <c r="I211" s="67"/>
      <c r="J211" s="77"/>
      <c r="K211" s="67"/>
      <c r="M211" s="136"/>
    </row>
    <row r="212" spans="1:13" ht="12">
      <c r="A212" s="25">
        <v>28</v>
      </c>
      <c r="C212" s="4" t="s">
        <v>134</v>
      </c>
      <c r="D212" s="4" t="s">
        <v>135</v>
      </c>
      <c r="E212" s="25">
        <v>28</v>
      </c>
      <c r="G212" s="77">
        <f t="shared" si="0"/>
        <v>64</v>
      </c>
      <c r="H212" s="67">
        <f t="shared" si="0"/>
        <v>1645267</v>
      </c>
      <c r="I212" s="67"/>
      <c r="J212" s="77"/>
      <c r="K212" s="67"/>
      <c r="M212" s="136"/>
    </row>
    <row r="213" spans="1:13" ht="12">
      <c r="A213" s="25">
        <v>29</v>
      </c>
      <c r="D213" s="4" t="s">
        <v>136</v>
      </c>
      <c r="E213" s="25">
        <v>29</v>
      </c>
      <c r="G213" s="77">
        <f t="shared" si="0"/>
        <v>577</v>
      </c>
      <c r="H213" s="67">
        <f t="shared" si="0"/>
        <v>9108173</v>
      </c>
      <c r="I213" s="67"/>
      <c r="J213" s="77"/>
      <c r="K213" s="67"/>
      <c r="M213" s="136"/>
    </row>
    <row r="214" spans="1:11" ht="12">
      <c r="A214" s="25">
        <v>30</v>
      </c>
      <c r="E214" s="25">
        <v>30</v>
      </c>
      <c r="G214" s="76"/>
      <c r="H214" s="66"/>
      <c r="I214" s="67"/>
      <c r="J214" s="76"/>
      <c r="K214" s="66"/>
    </row>
    <row r="215" spans="1:11" ht="12">
      <c r="A215" s="25">
        <v>31</v>
      </c>
      <c r="C215" s="4" t="s">
        <v>145</v>
      </c>
      <c r="E215" s="25">
        <v>31</v>
      </c>
      <c r="G215" s="77">
        <f>SUM(G210:G211)</f>
        <v>6638</v>
      </c>
      <c r="H215" s="67">
        <f>SUM(H210:H211)</f>
        <v>60615739</v>
      </c>
      <c r="I215" s="67"/>
      <c r="J215" s="77"/>
      <c r="K215" s="67"/>
    </row>
    <row r="216" spans="1:11" ht="12">
      <c r="A216" s="25">
        <v>32</v>
      </c>
      <c r="C216" s="4" t="s">
        <v>146</v>
      </c>
      <c r="E216" s="25">
        <v>32</v>
      </c>
      <c r="G216" s="77">
        <f>SUM(G212:G213)</f>
        <v>641</v>
      </c>
      <c r="H216" s="67">
        <f>SUM(H212:H213)</f>
        <v>10753440</v>
      </c>
      <c r="I216" s="67"/>
      <c r="J216" s="77"/>
      <c r="K216" s="67"/>
    </row>
    <row r="217" spans="1:11" ht="12">
      <c r="A217" s="25">
        <v>33</v>
      </c>
      <c r="C217" s="4" t="s">
        <v>147</v>
      </c>
      <c r="E217" s="25">
        <v>33</v>
      </c>
      <c r="F217" s="62"/>
      <c r="G217" s="76">
        <f>SUM(G210,G212)</f>
        <v>786</v>
      </c>
      <c r="H217" s="66">
        <f>SUM(H210,H212)</f>
        <v>10887870</v>
      </c>
      <c r="I217" s="66"/>
      <c r="J217" s="76"/>
      <c r="K217" s="66"/>
    </row>
    <row r="218" spans="1:11" ht="12">
      <c r="A218" s="25">
        <v>34</v>
      </c>
      <c r="C218" s="4" t="s">
        <v>148</v>
      </c>
      <c r="E218" s="25">
        <v>34</v>
      </c>
      <c r="F218" s="62"/>
      <c r="G218" s="76">
        <f>SUM(G211,G213)</f>
        <v>6493</v>
      </c>
      <c r="H218" s="66">
        <f>SUM(H211,H213)</f>
        <v>60481309</v>
      </c>
      <c r="I218" s="66"/>
      <c r="J218" s="76"/>
      <c r="K218" s="66"/>
    </row>
    <row r="219" spans="1:11" ht="12">
      <c r="A219" s="4"/>
      <c r="C219" s="11" t="s">
        <v>1</v>
      </c>
      <c r="D219" s="11" t="s">
        <v>1</v>
      </c>
      <c r="E219" s="11" t="s">
        <v>1</v>
      </c>
      <c r="F219" s="11" t="s">
        <v>1</v>
      </c>
      <c r="G219" s="12" t="s">
        <v>1</v>
      </c>
      <c r="H219" s="11" t="s">
        <v>1</v>
      </c>
      <c r="I219" s="11" t="s">
        <v>1</v>
      </c>
      <c r="J219" s="12"/>
      <c r="K219" s="11"/>
    </row>
    <row r="220" spans="1:14" ht="12">
      <c r="A220" s="25">
        <v>35</v>
      </c>
      <c r="C220" s="5" t="s">
        <v>149</v>
      </c>
      <c r="E220" s="25">
        <v>35</v>
      </c>
      <c r="G220" s="77">
        <f>SUM(G217:G218)</f>
        <v>7279</v>
      </c>
      <c r="H220" s="67">
        <f>SUM(H217:H218)</f>
        <v>71369179</v>
      </c>
      <c r="I220" s="67"/>
      <c r="J220" s="77"/>
      <c r="K220" s="67"/>
      <c r="N220" s="125"/>
    </row>
    <row r="221" spans="3:11" ht="12">
      <c r="C221" s="4" t="s">
        <v>150</v>
      </c>
      <c r="F221" s="87" t="s">
        <v>1</v>
      </c>
      <c r="G221" s="12"/>
      <c r="H221" s="15"/>
      <c r="I221" s="87"/>
      <c r="J221" s="12"/>
      <c r="K221" s="15"/>
    </row>
    <row r="222" spans="3:11" ht="12">
      <c r="C222" s="4"/>
      <c r="F222" s="87"/>
      <c r="G222" s="12"/>
      <c r="H222" s="15"/>
      <c r="I222" s="87"/>
      <c r="J222" s="5"/>
      <c r="K222" s="5"/>
    </row>
    <row r="223" spans="10:11" ht="12">
      <c r="J223" s="5"/>
      <c r="K223" s="5"/>
    </row>
    <row r="224" spans="1:11" ht="36" customHeight="1">
      <c r="A224" s="5">
        <v>36</v>
      </c>
      <c r="B224" s="8"/>
      <c r="C224" s="201" t="s">
        <v>56</v>
      </c>
      <c r="D224" s="201"/>
      <c r="E224" s="201"/>
      <c r="F224" s="201"/>
      <c r="G224" s="201"/>
      <c r="H224" s="201"/>
      <c r="I224" s="201"/>
      <c r="J224" s="201"/>
      <c r="K224" s="5"/>
    </row>
    <row r="225" spans="3:11" ht="12">
      <c r="C225" s="5" t="s">
        <v>151</v>
      </c>
      <c r="F225" s="87"/>
      <c r="G225" s="12"/>
      <c r="H225" s="20"/>
      <c r="I225" s="87"/>
      <c r="J225" s="12"/>
      <c r="K225" s="20"/>
    </row>
    <row r="226" spans="3:11" ht="12">
      <c r="C226" s="5" t="s">
        <v>58</v>
      </c>
      <c r="F226" s="87"/>
      <c r="G226" s="12"/>
      <c r="H226" s="20"/>
      <c r="I226" s="87"/>
      <c r="J226" s="12"/>
      <c r="K226" s="20"/>
    </row>
    <row r="227" ht="12">
      <c r="A227" s="4"/>
    </row>
    <row r="228" spans="1:13" s="17" customFormat="1" ht="12">
      <c r="A228" s="34" t="str">
        <f>$A$34</f>
        <v>Institution No.: GFC  </v>
      </c>
      <c r="E228" s="16"/>
      <c r="G228" s="18"/>
      <c r="H228" s="19"/>
      <c r="J228" s="18"/>
      <c r="K228" s="88" t="s">
        <v>152</v>
      </c>
      <c r="M228" s="119"/>
    </row>
    <row r="229" spans="4:13" s="17" customFormat="1" ht="12">
      <c r="D229" s="63" t="s">
        <v>153</v>
      </c>
      <c r="E229" s="16"/>
      <c r="G229" s="18"/>
      <c r="H229" s="19"/>
      <c r="J229" s="18"/>
      <c r="K229" s="19"/>
      <c r="M229" s="119"/>
    </row>
    <row r="230" spans="1:11" ht="12">
      <c r="A230" s="34"/>
      <c r="F230" s="89"/>
      <c r="G230" s="83"/>
      <c r="H230" s="84"/>
      <c r="J230" s="6"/>
      <c r="K230" s="36" t="str">
        <f>$K$3</f>
        <v>Date: 10/3/2011</v>
      </c>
    </row>
    <row r="231" spans="1:11" ht="12">
      <c r="A231" s="11" t="s">
        <v>1</v>
      </c>
      <c r="B231" s="11" t="s">
        <v>1</v>
      </c>
      <c r="C231" s="11" t="s">
        <v>1</v>
      </c>
      <c r="D231" s="11" t="s">
        <v>1</v>
      </c>
      <c r="E231" s="11" t="s">
        <v>1</v>
      </c>
      <c r="F231" s="11" t="s">
        <v>1</v>
      </c>
      <c r="G231" s="12" t="s">
        <v>1</v>
      </c>
      <c r="H231" s="15" t="s">
        <v>1</v>
      </c>
      <c r="I231" s="11" t="s">
        <v>1</v>
      </c>
      <c r="J231" s="12" t="s">
        <v>1</v>
      </c>
      <c r="K231" s="15" t="s">
        <v>1</v>
      </c>
    </row>
    <row r="232" spans="1:11" ht="12">
      <c r="A232" s="37" t="s">
        <v>2</v>
      </c>
      <c r="E232" s="37" t="s">
        <v>2</v>
      </c>
      <c r="G232" s="2"/>
      <c r="H232" s="3" t="s">
        <v>51</v>
      </c>
      <c r="I232" s="1"/>
      <c r="J232" s="2"/>
      <c r="K232" s="3" t="s">
        <v>52</v>
      </c>
    </row>
    <row r="233" spans="1:11" ht="12">
      <c r="A233" s="37" t="s">
        <v>4</v>
      </c>
      <c r="C233" s="38" t="s">
        <v>18</v>
      </c>
      <c r="E233" s="37" t="s">
        <v>4</v>
      </c>
      <c r="G233" s="6"/>
      <c r="H233" s="3" t="s">
        <v>7</v>
      </c>
      <c r="J233" s="6"/>
      <c r="K233" s="3" t="s">
        <v>8</v>
      </c>
    </row>
    <row r="234" spans="1:11" ht="12">
      <c r="A234" s="11" t="s">
        <v>1</v>
      </c>
      <c r="B234" s="11" t="s">
        <v>1</v>
      </c>
      <c r="C234" s="11" t="s">
        <v>1</v>
      </c>
      <c r="D234" s="11" t="s">
        <v>1</v>
      </c>
      <c r="E234" s="11" t="s">
        <v>1</v>
      </c>
      <c r="F234" s="11" t="s">
        <v>1</v>
      </c>
      <c r="G234" s="12" t="s">
        <v>1</v>
      </c>
      <c r="H234" s="15" t="s">
        <v>1</v>
      </c>
      <c r="I234" s="11" t="s">
        <v>1</v>
      </c>
      <c r="J234" s="12" t="s">
        <v>1</v>
      </c>
      <c r="K234" s="15" t="s">
        <v>1</v>
      </c>
    </row>
    <row r="235" spans="1:11" ht="12">
      <c r="A235" s="90">
        <v>1</v>
      </c>
      <c r="C235" s="4" t="s">
        <v>154</v>
      </c>
      <c r="E235" s="90">
        <v>1</v>
      </c>
      <c r="G235" s="6"/>
      <c r="H235" s="20">
        <v>3079992</v>
      </c>
      <c r="J235" s="6"/>
      <c r="K235" s="20" t="s">
        <v>155</v>
      </c>
    </row>
    <row r="236" spans="1:11" ht="12">
      <c r="A236" s="90">
        <v>2</v>
      </c>
      <c r="C236" s="4" t="s">
        <v>50</v>
      </c>
      <c r="E236" s="90">
        <v>2</v>
      </c>
      <c r="G236" s="6"/>
      <c r="H236" s="20">
        <v>1016183</v>
      </c>
      <c r="J236" s="6"/>
      <c r="K236" s="20"/>
    </row>
    <row r="237" spans="1:11" ht="12">
      <c r="A237" s="5">
        <v>3</v>
      </c>
      <c r="C237" s="5" t="s">
        <v>156</v>
      </c>
      <c r="E237" s="5">
        <v>3</v>
      </c>
      <c r="F237" s="20"/>
      <c r="G237" s="20"/>
      <c r="H237" s="20"/>
      <c r="I237" s="20"/>
      <c r="J237" s="20"/>
      <c r="K237" s="20"/>
    </row>
    <row r="238" spans="1:11" ht="12">
      <c r="A238" s="90">
        <v>4</v>
      </c>
      <c r="C238" s="5" t="s">
        <v>157</v>
      </c>
      <c r="E238" s="90">
        <v>4</v>
      </c>
      <c r="F238" s="20"/>
      <c r="G238" s="20"/>
      <c r="H238" s="20"/>
      <c r="I238" s="20"/>
      <c r="J238" s="20"/>
      <c r="K238" s="20"/>
    </row>
    <row r="239" spans="1:11" ht="12">
      <c r="A239" s="90">
        <v>5</v>
      </c>
      <c r="C239" s="5" t="s">
        <v>158</v>
      </c>
      <c r="E239" s="90">
        <v>5</v>
      </c>
      <c r="F239" s="20"/>
      <c r="G239" s="20"/>
      <c r="H239" s="20"/>
      <c r="I239" s="20"/>
      <c r="J239" s="20"/>
      <c r="K239" s="20"/>
    </row>
    <row r="240" spans="1:11" ht="12">
      <c r="A240" s="90">
        <v>6</v>
      </c>
      <c r="E240" s="90">
        <v>6</v>
      </c>
      <c r="F240" s="20"/>
      <c r="G240" s="20"/>
      <c r="H240" s="20"/>
      <c r="I240" s="20"/>
      <c r="J240" s="20"/>
      <c r="K240" s="20"/>
    </row>
    <row r="241" spans="1:11" ht="12">
      <c r="A241" s="90">
        <v>7</v>
      </c>
      <c r="E241" s="90">
        <v>7</v>
      </c>
      <c r="F241" s="20"/>
      <c r="G241" s="20"/>
      <c r="H241" s="20"/>
      <c r="I241" s="20"/>
      <c r="J241" s="20"/>
      <c r="K241" s="20"/>
    </row>
    <row r="242" spans="1:11" ht="12">
      <c r="A242" s="90">
        <v>8</v>
      </c>
      <c r="E242" s="90">
        <v>8</v>
      </c>
      <c r="F242" s="20"/>
      <c r="G242" s="20"/>
      <c r="H242" s="20"/>
      <c r="I242" s="20"/>
      <c r="J242" s="20"/>
      <c r="K242" s="20"/>
    </row>
    <row r="243" spans="1:11" ht="12">
      <c r="A243" s="90">
        <v>9</v>
      </c>
      <c r="E243" s="90">
        <v>9</v>
      </c>
      <c r="F243" s="20"/>
      <c r="G243" s="20"/>
      <c r="H243" s="20"/>
      <c r="I243" s="20"/>
      <c r="J243" s="20"/>
      <c r="K243" s="20"/>
    </row>
    <row r="244" spans="1:11" ht="12">
      <c r="A244" s="90">
        <v>10</v>
      </c>
      <c r="E244" s="90">
        <v>10</v>
      </c>
      <c r="F244" s="20"/>
      <c r="G244" s="20"/>
      <c r="H244" s="20"/>
      <c r="I244" s="20"/>
      <c r="J244" s="20"/>
      <c r="K244" s="20"/>
    </row>
    <row r="245" spans="1:11" ht="12">
      <c r="A245" s="90">
        <v>11</v>
      </c>
      <c r="E245" s="90">
        <v>11</v>
      </c>
      <c r="F245" s="20"/>
      <c r="G245" s="20"/>
      <c r="H245" s="20"/>
      <c r="I245" s="20"/>
      <c r="J245" s="20"/>
      <c r="K245" s="20"/>
    </row>
    <row r="246" spans="1:11" ht="12">
      <c r="A246" s="90">
        <v>12</v>
      </c>
      <c r="E246" s="90">
        <v>12</v>
      </c>
      <c r="F246" s="20"/>
      <c r="G246" s="20"/>
      <c r="H246" s="20"/>
      <c r="I246" s="20"/>
      <c r="J246" s="20"/>
      <c r="K246" s="20"/>
    </row>
    <row r="247" spans="1:11" ht="12">
      <c r="A247" s="90">
        <v>13</v>
      </c>
      <c r="E247" s="90">
        <v>13</v>
      </c>
      <c r="F247" s="20"/>
      <c r="G247" s="20"/>
      <c r="H247" s="20"/>
      <c r="I247" s="20"/>
      <c r="J247" s="20"/>
      <c r="K247" s="20"/>
    </row>
    <row r="248" spans="1:11" ht="12">
      <c r="A248" s="90">
        <v>14</v>
      </c>
      <c r="C248" s="91" t="s">
        <v>0</v>
      </c>
      <c r="D248" s="92"/>
      <c r="E248" s="90">
        <v>14</v>
      </c>
      <c r="F248" s="20"/>
      <c r="G248" s="20"/>
      <c r="H248" s="20"/>
      <c r="I248" s="20"/>
      <c r="J248" s="20"/>
      <c r="K248" s="20"/>
    </row>
    <row r="249" spans="1:11" ht="12">
      <c r="A249" s="90">
        <v>15</v>
      </c>
      <c r="C249" s="91"/>
      <c r="D249" s="92"/>
      <c r="E249" s="90">
        <v>15</v>
      </c>
      <c r="F249" s="20"/>
      <c r="G249" s="20"/>
      <c r="H249" s="20"/>
      <c r="I249" s="20"/>
      <c r="J249" s="20"/>
      <c r="K249" s="20"/>
    </row>
    <row r="250" spans="1:11" ht="12">
      <c r="A250" s="90">
        <v>16</v>
      </c>
      <c r="E250" s="90">
        <v>16</v>
      </c>
      <c r="F250" s="20"/>
      <c r="G250" s="20"/>
      <c r="H250" s="20"/>
      <c r="I250" s="20"/>
      <c r="J250" s="20"/>
      <c r="K250" s="20"/>
    </row>
    <row r="251" spans="1:11" ht="12">
      <c r="A251" s="90">
        <v>17</v>
      </c>
      <c r="C251" s="4" t="s">
        <v>0</v>
      </c>
      <c r="E251" s="90">
        <v>17</v>
      </c>
      <c r="F251" s="20"/>
      <c r="G251" s="20"/>
      <c r="H251" s="20"/>
      <c r="I251" s="20"/>
      <c r="J251" s="20"/>
      <c r="K251" s="20"/>
    </row>
    <row r="252" spans="1:11" ht="12">
      <c r="A252" s="90">
        <v>18</v>
      </c>
      <c r="E252" s="90">
        <v>18</v>
      </c>
      <c r="F252" s="20"/>
      <c r="G252" s="20"/>
      <c r="H252" s="20"/>
      <c r="I252" s="20"/>
      <c r="J252" s="20" t="s">
        <v>0</v>
      </c>
      <c r="K252" s="20"/>
    </row>
    <row r="253" spans="1:11" ht="12">
      <c r="A253" s="90">
        <v>19</v>
      </c>
      <c r="E253" s="90">
        <v>19</v>
      </c>
      <c r="F253" s="20"/>
      <c r="G253" s="20"/>
      <c r="H253" s="20"/>
      <c r="I253" s="20"/>
      <c r="J253" s="20"/>
      <c r="K253" s="20"/>
    </row>
    <row r="254" spans="1:11" ht="12">
      <c r="A254" s="90"/>
      <c r="C254" s="91"/>
      <c r="E254" s="90"/>
      <c r="F254" s="87" t="s">
        <v>1</v>
      </c>
      <c r="G254" s="12" t="s">
        <v>1</v>
      </c>
      <c r="H254" s="15" t="s">
        <v>1</v>
      </c>
      <c r="I254" s="87" t="s">
        <v>1</v>
      </c>
      <c r="J254" s="12" t="s">
        <v>1</v>
      </c>
      <c r="K254" s="15" t="s">
        <v>1</v>
      </c>
    </row>
    <row r="255" spans="1:11" ht="12">
      <c r="A255" s="90">
        <v>20</v>
      </c>
      <c r="C255" s="91" t="s">
        <v>159</v>
      </c>
      <c r="E255" s="90">
        <v>20</v>
      </c>
      <c r="G255" s="66"/>
      <c r="H255" s="67">
        <f>SUM(H235:H253)</f>
        <v>4096175</v>
      </c>
      <c r="I255" s="67"/>
      <c r="J255" s="66"/>
      <c r="K255" s="67">
        <f>SUM(K235:K253)</f>
        <v>0</v>
      </c>
    </row>
    <row r="256" spans="1:11" ht="12">
      <c r="A256" s="93"/>
      <c r="C256" s="4"/>
      <c r="E256" s="22"/>
      <c r="F256" s="87" t="s">
        <v>1</v>
      </c>
      <c r="G256" s="12" t="s">
        <v>1</v>
      </c>
      <c r="H256" s="15" t="s">
        <v>1</v>
      </c>
      <c r="I256" s="87" t="s">
        <v>1</v>
      </c>
      <c r="J256" s="12" t="s">
        <v>1</v>
      </c>
      <c r="K256" s="15" t="s">
        <v>1</v>
      </c>
    </row>
    <row r="257" spans="3:11" ht="12">
      <c r="C257" s="5" t="s">
        <v>160</v>
      </c>
      <c r="F257" s="87"/>
      <c r="G257" s="12"/>
      <c r="H257" s="20"/>
      <c r="I257" s="87"/>
      <c r="J257" s="12"/>
      <c r="K257" s="20"/>
    </row>
    <row r="258" spans="3:11" ht="12">
      <c r="C258" s="5" t="s">
        <v>161</v>
      </c>
      <c r="F258" s="87"/>
      <c r="G258" s="12"/>
      <c r="H258" s="20"/>
      <c r="I258" s="87"/>
      <c r="J258" s="12"/>
      <c r="K258" s="20"/>
    </row>
    <row r="259" ht="12">
      <c r="A259" s="4"/>
    </row>
    <row r="260" spans="1:13" s="17" customFormat="1" ht="12">
      <c r="A260" s="34" t="str">
        <f>$A$34</f>
        <v>Institution No.: GFC  </v>
      </c>
      <c r="E260" s="16"/>
      <c r="G260" s="18"/>
      <c r="H260" s="19"/>
      <c r="J260" s="18"/>
      <c r="K260" s="33" t="s">
        <v>162</v>
      </c>
      <c r="M260" s="119"/>
    </row>
    <row r="261" spans="4:13" s="17" customFormat="1" ht="12">
      <c r="D261" s="63" t="s">
        <v>163</v>
      </c>
      <c r="E261" s="16"/>
      <c r="G261" s="18"/>
      <c r="H261" s="19"/>
      <c r="J261" s="18"/>
      <c r="K261" s="19"/>
      <c r="M261" s="119"/>
    </row>
    <row r="262" spans="1:11" ht="12">
      <c r="A262" s="34" t="e">
        <f>#REF!</f>
        <v>#REF!</v>
      </c>
      <c r="F262" s="89"/>
      <c r="G262" s="83"/>
      <c r="H262" s="20"/>
      <c r="J262" s="6"/>
      <c r="K262" s="36" t="str">
        <f>$K$3</f>
        <v>Date: 10/3/2011</v>
      </c>
    </row>
    <row r="263" spans="1:11" ht="12">
      <c r="A263" s="11" t="s">
        <v>1</v>
      </c>
      <c r="B263" s="11" t="s">
        <v>1</v>
      </c>
      <c r="C263" s="11" t="s">
        <v>1</v>
      </c>
      <c r="D263" s="11" t="s">
        <v>1</v>
      </c>
      <c r="E263" s="11" t="s">
        <v>1</v>
      </c>
      <c r="F263" s="11" t="s">
        <v>1</v>
      </c>
      <c r="G263" s="12" t="s">
        <v>1</v>
      </c>
      <c r="H263" s="15" t="s">
        <v>1</v>
      </c>
      <c r="I263" s="11" t="s">
        <v>1</v>
      </c>
      <c r="J263" s="12" t="s">
        <v>1</v>
      </c>
      <c r="K263" s="15" t="s">
        <v>1</v>
      </c>
    </row>
    <row r="264" spans="1:11" ht="12">
      <c r="A264" s="37" t="s">
        <v>2</v>
      </c>
      <c r="E264" s="37" t="s">
        <v>2</v>
      </c>
      <c r="G264" s="2"/>
      <c r="H264" s="3" t="s">
        <v>51</v>
      </c>
      <c r="I264" s="1"/>
      <c r="J264" s="2"/>
      <c r="K264" s="3" t="s">
        <v>52</v>
      </c>
    </row>
    <row r="265" spans="1:11" ht="12">
      <c r="A265" s="37" t="s">
        <v>4</v>
      </c>
      <c r="C265" s="38" t="s">
        <v>18</v>
      </c>
      <c r="E265" s="37" t="s">
        <v>4</v>
      </c>
      <c r="G265" s="6"/>
      <c r="H265" s="3" t="s">
        <v>7</v>
      </c>
      <c r="J265" s="6"/>
      <c r="K265" s="3" t="s">
        <v>8</v>
      </c>
    </row>
    <row r="266" spans="1:11" ht="12">
      <c r="A266" s="11" t="s">
        <v>1</v>
      </c>
      <c r="B266" s="11" t="s">
        <v>1</v>
      </c>
      <c r="C266" s="11" t="s">
        <v>1</v>
      </c>
      <c r="D266" s="11" t="s">
        <v>1</v>
      </c>
      <c r="E266" s="11" t="s">
        <v>1</v>
      </c>
      <c r="F266" s="11" t="s">
        <v>1</v>
      </c>
      <c r="G266" s="12" t="s">
        <v>1</v>
      </c>
      <c r="H266" s="15" t="s">
        <v>1</v>
      </c>
      <c r="I266" s="11" t="s">
        <v>1</v>
      </c>
      <c r="J266" s="12" t="s">
        <v>1</v>
      </c>
      <c r="K266" s="15" t="s">
        <v>1</v>
      </c>
    </row>
    <row r="267" spans="1:11" ht="12">
      <c r="A267" s="90"/>
      <c r="C267" s="39" t="s">
        <v>164</v>
      </c>
      <c r="E267" s="90"/>
      <c r="G267" s="66"/>
      <c r="H267" s="66"/>
      <c r="I267" s="67"/>
      <c r="J267" s="66"/>
      <c r="K267" s="66"/>
    </row>
    <row r="268" spans="1:11" ht="12">
      <c r="A268" s="90">
        <v>1</v>
      </c>
      <c r="C268" s="4" t="s">
        <v>165</v>
      </c>
      <c r="E268" s="90">
        <v>1</v>
      </c>
      <c r="G268" s="66"/>
      <c r="H268" s="66" t="s">
        <v>166</v>
      </c>
      <c r="I268" s="67"/>
      <c r="J268" s="66"/>
      <c r="K268" s="66">
        <v>3060519</v>
      </c>
    </row>
    <row r="269" spans="1:11" ht="12">
      <c r="A269" s="90">
        <v>2</v>
      </c>
      <c r="C269" s="21" t="s">
        <v>167</v>
      </c>
      <c r="E269" s="90">
        <v>2</v>
      </c>
      <c r="F269" s="21"/>
      <c r="G269" s="70"/>
      <c r="H269" s="70">
        <v>1405754</v>
      </c>
      <c r="I269" s="70"/>
      <c r="J269" s="70"/>
      <c r="K269" s="70">
        <v>1265641</v>
      </c>
    </row>
    <row r="270" spans="1:11" ht="12">
      <c r="A270" s="90">
        <v>3</v>
      </c>
      <c r="C270" s="21" t="s">
        <v>168</v>
      </c>
      <c r="E270" s="90">
        <v>3</v>
      </c>
      <c r="F270" s="21"/>
      <c r="G270" s="70"/>
      <c r="H270" s="70">
        <v>1656989</v>
      </c>
      <c r="I270" s="70"/>
      <c r="J270" s="70"/>
      <c r="K270" s="70">
        <f>1138777-122824</f>
        <v>1015953</v>
      </c>
    </row>
    <row r="271" spans="1:11" ht="12">
      <c r="A271" s="90">
        <v>4</v>
      </c>
      <c r="C271" s="21" t="s">
        <v>169</v>
      </c>
      <c r="E271" s="90">
        <v>4</v>
      </c>
      <c r="F271" s="21"/>
      <c r="G271" s="70"/>
      <c r="H271" s="70"/>
      <c r="I271" s="70"/>
      <c r="J271" s="70"/>
      <c r="K271" s="70"/>
    </row>
    <row r="272" spans="1:11" ht="12">
      <c r="A272" s="90">
        <v>5</v>
      </c>
      <c r="C272" s="21" t="s">
        <v>170</v>
      </c>
      <c r="E272" s="90">
        <v>5</v>
      </c>
      <c r="F272" s="21"/>
      <c r="G272" s="70"/>
      <c r="H272" s="70">
        <v>75</v>
      </c>
      <c r="I272" s="70"/>
      <c r="J272" s="70"/>
      <c r="K272" s="70"/>
    </row>
    <row r="273" spans="1:11" ht="12">
      <c r="A273" s="90">
        <v>6</v>
      </c>
      <c r="C273" s="21" t="s">
        <v>171</v>
      </c>
      <c r="E273" s="90">
        <v>6</v>
      </c>
      <c r="F273" s="21"/>
      <c r="G273" s="70"/>
      <c r="H273" s="70">
        <v>2080</v>
      </c>
      <c r="I273" s="70"/>
      <c r="J273" s="70"/>
      <c r="K273" s="70"/>
    </row>
    <row r="274" spans="1:11" ht="12">
      <c r="A274" s="90">
        <v>7</v>
      </c>
      <c r="C274" s="21" t="s">
        <v>172</v>
      </c>
      <c r="E274" s="90">
        <v>7</v>
      </c>
      <c r="F274" s="21"/>
      <c r="G274" s="70"/>
      <c r="H274" s="70"/>
      <c r="I274" s="70"/>
      <c r="J274" s="70"/>
      <c r="K274" s="70"/>
    </row>
    <row r="275" spans="1:11" ht="12">
      <c r="A275" s="90">
        <v>8</v>
      </c>
      <c r="C275" s="21" t="s">
        <v>173</v>
      </c>
      <c r="E275" s="90">
        <v>8</v>
      </c>
      <c r="F275" s="87"/>
      <c r="G275" s="12"/>
      <c r="H275" s="15"/>
      <c r="I275" s="87"/>
      <c r="J275" s="12"/>
      <c r="K275" s="15"/>
    </row>
    <row r="276" spans="1:11" ht="12">
      <c r="A276" s="90">
        <v>9</v>
      </c>
      <c r="C276" s="21"/>
      <c r="E276" s="90">
        <v>9</v>
      </c>
      <c r="F276" s="87"/>
      <c r="G276" s="12"/>
      <c r="H276" s="15"/>
      <c r="I276" s="87"/>
      <c r="J276" s="12"/>
      <c r="K276" s="15"/>
    </row>
    <row r="277" spans="1:11" ht="12">
      <c r="A277" s="90">
        <v>10</v>
      </c>
      <c r="C277" s="21"/>
      <c r="E277" s="90">
        <v>10</v>
      </c>
      <c r="F277" s="87"/>
      <c r="G277" s="12"/>
      <c r="H277" s="15"/>
      <c r="I277" s="87"/>
      <c r="J277" s="12"/>
      <c r="K277" s="15"/>
    </row>
    <row r="278" spans="1:11" ht="12">
      <c r="A278" s="90">
        <v>11</v>
      </c>
      <c r="C278" s="21"/>
      <c r="E278" s="90">
        <v>11</v>
      </c>
      <c r="F278" s="87"/>
      <c r="G278" s="12"/>
      <c r="H278" s="15"/>
      <c r="I278" s="87"/>
      <c r="J278" s="12"/>
      <c r="K278" s="15"/>
    </row>
    <row r="279" spans="1:11" ht="12">
      <c r="A279" s="90">
        <v>12</v>
      </c>
      <c r="C279" s="21"/>
      <c r="E279" s="90">
        <v>12</v>
      </c>
      <c r="F279" s="87"/>
      <c r="G279" s="12"/>
      <c r="H279" s="15"/>
      <c r="I279" s="87"/>
      <c r="J279" s="12"/>
      <c r="K279" s="15"/>
    </row>
    <row r="280" spans="1:11" ht="12">
      <c r="A280" s="90">
        <v>13</v>
      </c>
      <c r="C280" s="21"/>
      <c r="E280" s="90">
        <v>13</v>
      </c>
      <c r="F280" s="87"/>
      <c r="G280" s="12"/>
      <c r="H280" s="15"/>
      <c r="I280" s="87"/>
      <c r="J280" s="12"/>
      <c r="K280" s="15"/>
    </row>
    <row r="281" spans="1:11" ht="12">
      <c r="A281" s="90">
        <v>14</v>
      </c>
      <c r="C281" s="21"/>
      <c r="E281" s="90">
        <v>14</v>
      </c>
      <c r="F281" s="87"/>
      <c r="G281" s="12"/>
      <c r="H281" s="15"/>
      <c r="I281" s="87"/>
      <c r="J281" s="12"/>
      <c r="K281" s="15"/>
    </row>
    <row r="282" spans="1:11" ht="12">
      <c r="A282" s="90">
        <v>15</v>
      </c>
      <c r="E282" s="90">
        <v>15</v>
      </c>
      <c r="F282" s="21"/>
      <c r="G282" s="70"/>
      <c r="H282" s="70"/>
      <c r="I282" s="70"/>
      <c r="J282" s="70"/>
      <c r="K282" s="70"/>
    </row>
    <row r="283" spans="1:11" ht="12">
      <c r="A283" s="90"/>
      <c r="C283" s="21"/>
      <c r="E283" s="90"/>
      <c r="F283" s="21"/>
      <c r="G283" s="70"/>
      <c r="H283" s="70"/>
      <c r="I283" s="70"/>
      <c r="J283" s="70"/>
      <c r="K283" s="70"/>
    </row>
    <row r="284" spans="1:11" ht="12">
      <c r="A284" s="90">
        <v>16</v>
      </c>
      <c r="C284" s="21" t="s">
        <v>174</v>
      </c>
      <c r="E284" s="90">
        <v>16</v>
      </c>
      <c r="F284" s="21"/>
      <c r="G284" s="70"/>
      <c r="H284" s="70">
        <v>148442</v>
      </c>
      <c r="I284" s="70"/>
      <c r="J284" s="70"/>
      <c r="K284" s="70">
        <v>122824</v>
      </c>
    </row>
    <row r="285" spans="1:11" ht="12">
      <c r="A285" s="90">
        <v>17</v>
      </c>
      <c r="C285" s="21" t="s">
        <v>175</v>
      </c>
      <c r="E285" s="90">
        <v>17</v>
      </c>
      <c r="F285" s="21"/>
      <c r="G285" s="70"/>
      <c r="H285" s="70"/>
      <c r="I285" s="70"/>
      <c r="J285" s="70"/>
      <c r="K285" s="70"/>
    </row>
    <row r="286" spans="1:11" ht="12">
      <c r="A286" s="90">
        <v>18</v>
      </c>
      <c r="C286" s="21" t="s">
        <v>176</v>
      </c>
      <c r="E286" s="90">
        <v>18</v>
      </c>
      <c r="F286" s="21"/>
      <c r="G286" s="70"/>
      <c r="H286" s="70">
        <v>1086</v>
      </c>
      <c r="I286" s="70"/>
      <c r="J286" s="70"/>
      <c r="K286" s="70"/>
    </row>
    <row r="287" spans="1:11" ht="12">
      <c r="A287" s="90">
        <v>19</v>
      </c>
      <c r="C287" s="21" t="s">
        <v>0</v>
      </c>
      <c r="E287" s="90">
        <v>19</v>
      </c>
      <c r="F287" s="21"/>
      <c r="G287" s="70"/>
      <c r="H287" s="70"/>
      <c r="I287" s="70"/>
      <c r="J287" s="70"/>
      <c r="K287" s="70"/>
    </row>
    <row r="288" spans="1:11" ht="12">
      <c r="A288" s="5">
        <v>20</v>
      </c>
      <c r="C288" s="21"/>
      <c r="E288" s="5">
        <v>20</v>
      </c>
      <c r="F288" s="87"/>
      <c r="G288" s="12"/>
      <c r="H288" s="15"/>
      <c r="I288" s="87"/>
      <c r="J288" s="12"/>
      <c r="K288" s="15"/>
    </row>
    <row r="289" spans="1:11" ht="12">
      <c r="A289" s="5">
        <v>21</v>
      </c>
      <c r="C289" s="21"/>
      <c r="E289" s="5">
        <v>21</v>
      </c>
      <c r="F289" s="87"/>
      <c r="G289" s="12"/>
      <c r="H289" s="15"/>
      <c r="I289" s="87"/>
      <c r="J289" s="12"/>
      <c r="K289" s="15"/>
    </row>
    <row r="290" spans="1:11" ht="12">
      <c r="A290" s="5">
        <v>22</v>
      </c>
      <c r="C290" s="21"/>
      <c r="E290" s="5">
        <v>22</v>
      </c>
      <c r="F290" s="87"/>
      <c r="G290" s="12"/>
      <c r="H290" s="15"/>
      <c r="I290" s="87"/>
      <c r="J290" s="12"/>
      <c r="K290" s="15"/>
    </row>
    <row r="291" spans="1:11" ht="12">
      <c r="A291" s="5">
        <v>23</v>
      </c>
      <c r="C291" s="21"/>
      <c r="E291" s="5">
        <v>23</v>
      </c>
      <c r="F291" s="87"/>
      <c r="G291" s="12"/>
      <c r="H291" s="15"/>
      <c r="I291" s="87"/>
      <c r="J291" s="12"/>
      <c r="K291" s="15"/>
    </row>
    <row r="292" spans="1:11" ht="12">
      <c r="A292" s="5">
        <v>24</v>
      </c>
      <c r="C292" s="21"/>
      <c r="E292" s="5">
        <v>24</v>
      </c>
      <c r="F292" s="87"/>
      <c r="G292" s="12"/>
      <c r="H292" s="15"/>
      <c r="I292" s="87"/>
      <c r="J292" s="12"/>
      <c r="K292" s="15"/>
    </row>
    <row r="293" spans="1:11" ht="12">
      <c r="A293" s="90"/>
      <c r="C293" s="21"/>
      <c r="E293" s="90"/>
      <c r="F293" s="87" t="s">
        <v>1</v>
      </c>
      <c r="G293" s="12" t="s">
        <v>1</v>
      </c>
      <c r="H293" s="15"/>
      <c r="I293" s="87"/>
      <c r="J293" s="12"/>
      <c r="K293" s="15"/>
    </row>
    <row r="294" spans="1:11" ht="12">
      <c r="A294" s="90">
        <v>25</v>
      </c>
      <c r="C294" s="4" t="s">
        <v>177</v>
      </c>
      <c r="E294" s="90">
        <v>25</v>
      </c>
      <c r="G294" s="66"/>
      <c r="H294" s="67">
        <f>SUM(H268:H292)</f>
        <v>3214426</v>
      </c>
      <c r="I294" s="67"/>
      <c r="J294" s="66"/>
      <c r="K294" s="67">
        <f>SUM(K268:K292)</f>
        <v>5464937</v>
      </c>
    </row>
    <row r="295" spans="1:11" ht="12">
      <c r="A295" s="90"/>
      <c r="C295" s="4"/>
      <c r="E295" s="90"/>
      <c r="F295" s="87" t="s">
        <v>1</v>
      </c>
      <c r="G295" s="12" t="s">
        <v>1</v>
      </c>
      <c r="H295" s="15"/>
      <c r="I295" s="87"/>
      <c r="J295" s="12"/>
      <c r="K295" s="15"/>
    </row>
    <row r="296" spans="1:11" ht="12">
      <c r="A296" s="90">
        <v>26</v>
      </c>
      <c r="C296" s="4" t="s">
        <v>178</v>
      </c>
      <c r="E296" s="90">
        <v>26</v>
      </c>
      <c r="G296" s="66"/>
      <c r="H296" s="66">
        <v>3806613</v>
      </c>
      <c r="I296" s="67"/>
      <c r="J296" s="66"/>
      <c r="K296" s="66">
        <f>-H250</f>
        <v>0</v>
      </c>
    </row>
    <row r="297" spans="1:11" ht="12">
      <c r="A297" s="90">
        <v>27</v>
      </c>
      <c r="E297" s="90">
        <v>27</v>
      </c>
      <c r="G297" s="66"/>
      <c r="H297" s="66"/>
      <c r="I297" s="67"/>
      <c r="J297" s="66"/>
      <c r="K297" s="66"/>
    </row>
    <row r="298" spans="1:11" ht="12">
      <c r="A298" s="90">
        <v>28</v>
      </c>
      <c r="E298" s="90">
        <v>28</v>
      </c>
      <c r="G298" s="67"/>
      <c r="H298" s="67"/>
      <c r="I298" s="67"/>
      <c r="J298" s="67"/>
      <c r="K298" s="67"/>
    </row>
    <row r="299" spans="1:11" ht="12">
      <c r="A299" s="90">
        <v>29</v>
      </c>
      <c r="C299" s="5" t="s">
        <v>0</v>
      </c>
      <c r="E299" s="90">
        <v>29</v>
      </c>
      <c r="G299" s="67"/>
      <c r="H299" s="67"/>
      <c r="I299" s="67"/>
      <c r="J299" s="67"/>
      <c r="K299" s="67"/>
    </row>
    <row r="300" spans="1:11" ht="12">
      <c r="A300" s="90"/>
      <c r="C300" s="91"/>
      <c r="E300" s="90"/>
      <c r="F300" s="87" t="s">
        <v>1</v>
      </c>
      <c r="G300" s="12" t="s">
        <v>1</v>
      </c>
      <c r="H300" s="15"/>
      <c r="I300" s="87"/>
      <c r="J300" s="12"/>
      <c r="K300" s="15"/>
    </row>
    <row r="301" spans="1:11" ht="12">
      <c r="A301" s="90">
        <v>30</v>
      </c>
      <c r="C301" s="91" t="s">
        <v>179</v>
      </c>
      <c r="E301" s="90">
        <v>30</v>
      </c>
      <c r="G301" s="66"/>
      <c r="H301" s="67">
        <f>SUM(H294:H299)</f>
        <v>7021039</v>
      </c>
      <c r="I301" s="67"/>
      <c r="J301" s="66"/>
      <c r="K301" s="67">
        <f>SUM(K294:K299)</f>
        <v>5464937</v>
      </c>
    </row>
    <row r="302" spans="1:11" ht="12">
      <c r="A302" s="93"/>
      <c r="C302" s="4"/>
      <c r="E302" s="22"/>
      <c r="F302" s="87" t="s">
        <v>1</v>
      </c>
      <c r="G302" s="12" t="s">
        <v>1</v>
      </c>
      <c r="H302" s="15" t="s">
        <v>1</v>
      </c>
      <c r="I302" s="87" t="s">
        <v>1</v>
      </c>
      <c r="J302" s="12" t="s">
        <v>1</v>
      </c>
      <c r="K302" s="15" t="s">
        <v>1</v>
      </c>
    </row>
    <row r="303" spans="3:11" ht="12">
      <c r="C303" s="5" t="s">
        <v>160</v>
      </c>
      <c r="F303" s="87"/>
      <c r="G303" s="12"/>
      <c r="H303" s="20"/>
      <c r="I303" s="87"/>
      <c r="J303" s="12"/>
      <c r="K303" s="20"/>
    </row>
    <row r="304" spans="3:11" ht="12">
      <c r="C304" s="5" t="s">
        <v>161</v>
      </c>
      <c r="F304" s="87"/>
      <c r="G304" s="12"/>
      <c r="H304" s="20"/>
      <c r="I304" s="87"/>
      <c r="J304" s="12"/>
      <c r="K304" s="20"/>
    </row>
    <row r="305" spans="3:11" ht="12">
      <c r="C305" s="5" t="s">
        <v>180</v>
      </c>
      <c r="F305" s="87"/>
      <c r="G305" s="12"/>
      <c r="H305" s="20"/>
      <c r="I305" s="87"/>
      <c r="J305" s="12"/>
      <c r="K305" s="20"/>
    </row>
    <row r="306" spans="3:11" ht="12">
      <c r="C306" s="5" t="s">
        <v>181</v>
      </c>
      <c r="F306" s="87"/>
      <c r="G306" s="12"/>
      <c r="H306" s="20"/>
      <c r="I306" s="87"/>
      <c r="J306" s="12"/>
      <c r="K306" s="20"/>
    </row>
    <row r="307" spans="3:11" ht="12">
      <c r="C307" s="5" t="s">
        <v>182</v>
      </c>
      <c r="F307" s="87"/>
      <c r="G307" s="12"/>
      <c r="H307" s="20"/>
      <c r="I307" s="87"/>
      <c r="J307" s="12"/>
      <c r="K307" s="20"/>
    </row>
    <row r="308" spans="3:11" ht="12">
      <c r="C308" s="5" t="s">
        <v>183</v>
      </c>
      <c r="F308" s="87"/>
      <c r="G308" s="12"/>
      <c r="H308" s="20"/>
      <c r="I308" s="87"/>
      <c r="J308" s="12"/>
      <c r="K308" s="20"/>
    </row>
    <row r="309" spans="6:11" ht="12">
      <c r="F309" s="87"/>
      <c r="G309" s="12"/>
      <c r="H309" s="20"/>
      <c r="I309" s="87"/>
      <c r="J309" s="12"/>
      <c r="K309" s="20"/>
    </row>
    <row r="310" ht="12">
      <c r="A310" s="4"/>
    </row>
    <row r="311" spans="1:13" s="17" customFormat="1" ht="12">
      <c r="A311" s="34" t="str">
        <f>$A$34</f>
        <v>Institution No.: GFC  </v>
      </c>
      <c r="E311" s="16"/>
      <c r="G311" s="18"/>
      <c r="H311" s="19"/>
      <c r="J311" s="18"/>
      <c r="K311" s="33" t="s">
        <v>184</v>
      </c>
      <c r="M311" s="119"/>
    </row>
    <row r="312" spans="4:13" s="17" customFormat="1" ht="12">
      <c r="D312" s="63" t="s">
        <v>185</v>
      </c>
      <c r="E312" s="16"/>
      <c r="G312" s="18"/>
      <c r="H312" s="19"/>
      <c r="J312" s="18"/>
      <c r="K312" s="19"/>
      <c r="M312" s="119"/>
    </row>
    <row r="313" spans="1:11" ht="12">
      <c r="A313" s="34"/>
      <c r="F313" s="89"/>
      <c r="G313" s="83"/>
      <c r="H313" s="20"/>
      <c r="J313" s="6"/>
      <c r="K313" s="36" t="str">
        <f>$K$3</f>
        <v>Date: 10/3/2011</v>
      </c>
    </row>
    <row r="314" spans="1:11" ht="12">
      <c r="A314" s="11" t="s">
        <v>1</v>
      </c>
      <c r="B314" s="11" t="s">
        <v>1</v>
      </c>
      <c r="C314" s="11" t="s">
        <v>1</v>
      </c>
      <c r="D314" s="11" t="s">
        <v>1</v>
      </c>
      <c r="E314" s="11" t="s">
        <v>1</v>
      </c>
      <c r="F314" s="11" t="s">
        <v>1</v>
      </c>
      <c r="G314" s="12" t="s">
        <v>1</v>
      </c>
      <c r="H314" s="15" t="s">
        <v>1</v>
      </c>
      <c r="I314" s="11" t="s">
        <v>1</v>
      </c>
      <c r="J314" s="12" t="s">
        <v>1</v>
      </c>
      <c r="K314" s="15" t="s">
        <v>1</v>
      </c>
    </row>
    <row r="315" spans="1:11" ht="12">
      <c r="A315" s="37" t="s">
        <v>2</v>
      </c>
      <c r="E315" s="37" t="s">
        <v>2</v>
      </c>
      <c r="G315" s="2"/>
      <c r="H315" s="3" t="s">
        <v>51</v>
      </c>
      <c r="I315" s="1"/>
      <c r="J315" s="2"/>
      <c r="K315" s="3"/>
    </row>
    <row r="316" spans="1:11" ht="12">
      <c r="A316" s="37" t="s">
        <v>4</v>
      </c>
      <c r="C316" s="38" t="s">
        <v>18</v>
      </c>
      <c r="E316" s="37" t="s">
        <v>4</v>
      </c>
      <c r="G316" s="6"/>
      <c r="H316" s="3" t="s">
        <v>7</v>
      </c>
      <c r="J316" s="6"/>
      <c r="K316" s="3"/>
    </row>
    <row r="317" spans="1:11" ht="12">
      <c r="A317" s="11" t="s">
        <v>1</v>
      </c>
      <c r="B317" s="11" t="s">
        <v>1</v>
      </c>
      <c r="C317" s="11" t="s">
        <v>1</v>
      </c>
      <c r="D317" s="11" t="s">
        <v>1</v>
      </c>
      <c r="E317" s="11" t="s">
        <v>1</v>
      </c>
      <c r="F317" s="11" t="s">
        <v>1</v>
      </c>
      <c r="G317" s="12" t="s">
        <v>1</v>
      </c>
      <c r="H317" s="15" t="s">
        <v>1</v>
      </c>
      <c r="I317" s="11" t="s">
        <v>1</v>
      </c>
      <c r="J317" s="12"/>
      <c r="K317" s="15"/>
    </row>
    <row r="318" spans="1:11" ht="12">
      <c r="A318" s="90">
        <v>1</v>
      </c>
      <c r="C318" s="4" t="s">
        <v>186</v>
      </c>
      <c r="E318" s="90">
        <v>1</v>
      </c>
      <c r="G318" s="66"/>
      <c r="H318" s="66">
        <v>94759</v>
      </c>
      <c r="I318" s="67"/>
      <c r="J318" s="66"/>
      <c r="K318" s="66"/>
    </row>
    <row r="319" spans="1:11" ht="12">
      <c r="A319" s="90"/>
      <c r="C319" s="4"/>
      <c r="E319" s="90"/>
      <c r="G319" s="66"/>
      <c r="H319" s="66"/>
      <c r="I319" s="67"/>
      <c r="J319" s="66"/>
      <c r="K319" s="66"/>
    </row>
    <row r="320" spans="1:11" ht="12">
      <c r="A320" s="90">
        <f>(A318+1)</f>
        <v>2</v>
      </c>
      <c r="C320" s="21" t="s">
        <v>187</v>
      </c>
      <c r="E320" s="90">
        <f>(E318+1)</f>
        <v>2</v>
      </c>
      <c r="F320" s="21"/>
      <c r="G320" s="70"/>
      <c r="H320" s="70">
        <v>0</v>
      </c>
      <c r="I320" s="70"/>
      <c r="J320" s="70"/>
      <c r="K320" s="70"/>
    </row>
    <row r="321" spans="1:11" ht="12">
      <c r="A321" s="90"/>
      <c r="C321" s="21"/>
      <c r="E321" s="90"/>
      <c r="F321" s="87" t="s">
        <v>1</v>
      </c>
      <c r="G321" s="12" t="s">
        <v>1</v>
      </c>
      <c r="H321" s="15"/>
      <c r="I321" s="87"/>
      <c r="J321" s="12"/>
      <c r="K321" s="15"/>
    </row>
    <row r="322" spans="1:11" ht="12">
      <c r="A322" s="90">
        <v>3</v>
      </c>
      <c r="C322" s="5" t="s">
        <v>37</v>
      </c>
      <c r="E322" s="90">
        <v>3</v>
      </c>
      <c r="F322" s="21"/>
      <c r="G322" s="70"/>
      <c r="H322" s="70">
        <f>H318+H320</f>
        <v>94759</v>
      </c>
      <c r="I322" s="70"/>
      <c r="J322" s="70"/>
      <c r="K322" s="70"/>
    </row>
    <row r="323" spans="1:11" ht="12">
      <c r="A323" s="90"/>
      <c r="C323" s="21"/>
      <c r="E323" s="90"/>
      <c r="F323" s="21"/>
      <c r="G323" s="70"/>
      <c r="H323" s="70"/>
      <c r="I323" s="70"/>
      <c r="J323" s="70"/>
      <c r="K323" s="70"/>
    </row>
    <row r="324" spans="1:11" ht="12">
      <c r="A324" s="90"/>
      <c r="C324" s="21"/>
      <c r="E324" s="90"/>
      <c r="F324" s="21"/>
      <c r="G324" s="70"/>
      <c r="H324" s="70"/>
      <c r="I324" s="70"/>
      <c r="J324" s="70"/>
      <c r="K324" s="70"/>
    </row>
    <row r="325" spans="1:11" ht="12">
      <c r="A325" s="90"/>
      <c r="C325" s="21"/>
      <c r="E325" s="90"/>
      <c r="F325" s="21"/>
      <c r="G325" s="70"/>
      <c r="H325" s="70"/>
      <c r="I325" s="70"/>
      <c r="J325" s="70"/>
      <c r="K325" s="70"/>
    </row>
    <row r="326" spans="1:11" ht="12">
      <c r="A326" s="90"/>
      <c r="C326" s="21"/>
      <c r="E326" s="90"/>
      <c r="F326" s="21"/>
      <c r="G326" s="70"/>
      <c r="H326" s="70"/>
      <c r="I326" s="70"/>
      <c r="J326" s="70"/>
      <c r="K326" s="70"/>
    </row>
    <row r="327" spans="1:11" ht="12">
      <c r="A327" s="90"/>
      <c r="C327" s="21"/>
      <c r="E327" s="90"/>
      <c r="F327" s="21"/>
      <c r="G327" s="70"/>
      <c r="H327" s="70"/>
      <c r="I327" s="70"/>
      <c r="J327" s="70"/>
      <c r="K327" s="70"/>
    </row>
    <row r="328" spans="3:11" ht="12">
      <c r="C328" s="21"/>
      <c r="F328" s="87"/>
      <c r="G328" s="12"/>
      <c r="H328" s="15"/>
      <c r="I328" s="87"/>
      <c r="J328" s="12"/>
      <c r="K328" s="15"/>
    </row>
    <row r="329" spans="1:11" ht="12">
      <c r="A329" s="90"/>
      <c r="E329" s="90"/>
      <c r="G329" s="66"/>
      <c r="H329" s="67"/>
      <c r="I329" s="67"/>
      <c r="J329" s="66"/>
      <c r="K329" s="67"/>
    </row>
    <row r="330" spans="1:11" ht="12">
      <c r="A330" s="90"/>
      <c r="C330" s="21"/>
      <c r="E330" s="90"/>
      <c r="F330" s="87"/>
      <c r="G330" s="12"/>
      <c r="H330" s="15"/>
      <c r="I330" s="87"/>
      <c r="J330" s="12"/>
      <c r="K330" s="15"/>
    </row>
    <row r="331" spans="1:11" ht="12">
      <c r="A331" s="90"/>
      <c r="C331" s="4"/>
      <c r="E331" s="90"/>
      <c r="G331" s="66"/>
      <c r="H331" s="67"/>
      <c r="I331" s="67"/>
      <c r="J331" s="66"/>
      <c r="K331" s="67"/>
    </row>
    <row r="332" spans="1:11" ht="12">
      <c r="A332" s="90"/>
      <c r="C332" s="4"/>
      <c r="E332" s="90"/>
      <c r="G332" s="66"/>
      <c r="H332" s="67"/>
      <c r="I332" s="67"/>
      <c r="J332" s="66"/>
      <c r="K332" s="67"/>
    </row>
    <row r="333" spans="1:11" ht="12">
      <c r="A333" s="90"/>
      <c r="C333" s="5" t="s">
        <v>188</v>
      </c>
      <c r="E333" s="90"/>
      <c r="G333" s="66"/>
      <c r="H333" s="66"/>
      <c r="I333" s="67"/>
      <c r="J333" s="66"/>
      <c r="K333" s="66"/>
    </row>
    <row r="334" spans="1:11" ht="12">
      <c r="A334" s="90"/>
      <c r="E334" s="90"/>
      <c r="G334" s="66"/>
      <c r="H334" s="66"/>
      <c r="I334" s="67"/>
      <c r="J334" s="66"/>
      <c r="K334" s="66"/>
    </row>
    <row r="335" spans="1:11" ht="12">
      <c r="A335" s="90"/>
      <c r="E335" s="90"/>
      <c r="G335" s="67"/>
      <c r="H335" s="67"/>
      <c r="I335" s="67"/>
      <c r="J335" s="67"/>
      <c r="K335" s="67"/>
    </row>
    <row r="336" spans="1:11" ht="12">
      <c r="A336" s="90"/>
      <c r="E336" s="90"/>
      <c r="G336" s="67"/>
      <c r="H336" s="67"/>
      <c r="I336" s="67"/>
      <c r="J336" s="67"/>
      <c r="K336" s="67"/>
    </row>
    <row r="337" spans="1:11" ht="12">
      <c r="A337" s="90"/>
      <c r="C337" s="91"/>
      <c r="E337" s="90"/>
      <c r="F337" s="87"/>
      <c r="G337" s="12"/>
      <c r="H337" s="15"/>
      <c r="I337" s="87"/>
      <c r="J337" s="12"/>
      <c r="K337" s="15"/>
    </row>
    <row r="338" spans="1:11" ht="12">
      <c r="A338" s="90"/>
      <c r="C338" s="91"/>
      <c r="E338" s="90"/>
      <c r="G338" s="66"/>
      <c r="H338" s="67"/>
      <c r="I338" s="67"/>
      <c r="J338" s="66"/>
      <c r="K338" s="67"/>
    </row>
    <row r="339" spans="1:11" ht="12">
      <c r="A339" s="93"/>
      <c r="C339" s="4"/>
      <c r="E339" s="22"/>
      <c r="F339" s="87"/>
      <c r="G339" s="12"/>
      <c r="H339" s="15"/>
      <c r="I339" s="87"/>
      <c r="J339" s="12"/>
      <c r="K339" s="15"/>
    </row>
    <row r="340" spans="5:11" ht="12">
      <c r="E340" s="22"/>
      <c r="G340" s="6"/>
      <c r="H340" s="20"/>
      <c r="J340" s="6"/>
      <c r="K340" s="20"/>
    </row>
    <row r="341" spans="1:13" s="17" customFormat="1" ht="12">
      <c r="A341" s="34" t="str">
        <f>$A$34</f>
        <v>Institution No.: GFC  </v>
      </c>
      <c r="E341" s="16"/>
      <c r="G341" s="18"/>
      <c r="H341" s="19"/>
      <c r="J341" s="18"/>
      <c r="K341" s="33" t="s">
        <v>189</v>
      </c>
      <c r="M341" s="119"/>
    </row>
    <row r="342" spans="1:13" s="17" customFormat="1" ht="12">
      <c r="A342" s="211" t="s">
        <v>190</v>
      </c>
      <c r="B342" s="211"/>
      <c r="C342" s="211"/>
      <c r="D342" s="211"/>
      <c r="E342" s="211"/>
      <c r="F342" s="211"/>
      <c r="G342" s="211"/>
      <c r="H342" s="211"/>
      <c r="I342" s="211"/>
      <c r="J342" s="211"/>
      <c r="K342" s="211"/>
      <c r="M342" s="119"/>
    </row>
    <row r="343" spans="1:11" ht="12">
      <c r="A343" s="34"/>
      <c r="G343" s="94"/>
      <c r="H343" s="20"/>
      <c r="J343" s="6"/>
      <c r="K343" s="36" t="str">
        <f>$K$3</f>
        <v>Date: 10/3/2011</v>
      </c>
    </row>
    <row r="344" spans="1:11" ht="12">
      <c r="A344" s="11" t="s">
        <v>1</v>
      </c>
      <c r="B344" s="11" t="s">
        <v>1</v>
      </c>
      <c r="C344" s="11" t="s">
        <v>1</v>
      </c>
      <c r="D344" s="11" t="s">
        <v>1</v>
      </c>
      <c r="E344" s="11" t="s">
        <v>1</v>
      </c>
      <c r="F344" s="11" t="s">
        <v>1</v>
      </c>
      <c r="G344" s="12" t="s">
        <v>1</v>
      </c>
      <c r="H344" s="15" t="s">
        <v>1</v>
      </c>
      <c r="I344" s="11" t="s">
        <v>1</v>
      </c>
      <c r="J344" s="12" t="s">
        <v>1</v>
      </c>
      <c r="K344" s="15" t="s">
        <v>1</v>
      </c>
    </row>
    <row r="345" spans="1:11" ht="12">
      <c r="A345" s="37" t="s">
        <v>2</v>
      </c>
      <c r="E345" s="37" t="s">
        <v>2</v>
      </c>
      <c r="F345" s="1"/>
      <c r="G345" s="2"/>
      <c r="H345" s="3" t="s">
        <v>51</v>
      </c>
      <c r="I345" s="1"/>
      <c r="J345" s="2"/>
      <c r="K345" s="3" t="s">
        <v>52</v>
      </c>
    </row>
    <row r="346" spans="1:11" ht="12">
      <c r="A346" s="37" t="s">
        <v>4</v>
      </c>
      <c r="C346" s="38" t="s">
        <v>18</v>
      </c>
      <c r="E346" s="37" t="s">
        <v>4</v>
      </c>
      <c r="F346" s="1"/>
      <c r="G346" s="2" t="s">
        <v>6</v>
      </c>
      <c r="H346" s="3" t="s">
        <v>7</v>
      </c>
      <c r="I346" s="1"/>
      <c r="J346" s="2" t="s">
        <v>6</v>
      </c>
      <c r="K346" s="3" t="s">
        <v>8</v>
      </c>
    </row>
    <row r="347" spans="1:11" ht="12">
      <c r="A347" s="11" t="s">
        <v>1</v>
      </c>
      <c r="B347" s="11" t="s">
        <v>1</v>
      </c>
      <c r="C347" s="11" t="s">
        <v>1</v>
      </c>
      <c r="D347" s="11" t="s">
        <v>1</v>
      </c>
      <c r="E347" s="11" t="s">
        <v>1</v>
      </c>
      <c r="F347" s="11" t="s">
        <v>1</v>
      </c>
      <c r="G347" s="12" t="s">
        <v>1</v>
      </c>
      <c r="H347" s="15" t="s">
        <v>1</v>
      </c>
      <c r="I347" s="11" t="s">
        <v>1</v>
      </c>
      <c r="J347" s="12" t="s">
        <v>1</v>
      </c>
      <c r="K347" s="15" t="s">
        <v>1</v>
      </c>
    </row>
    <row r="348" spans="1:11" ht="12">
      <c r="A348" s="25">
        <v>1</v>
      </c>
      <c r="B348" s="11"/>
      <c r="C348" s="4" t="s">
        <v>191</v>
      </c>
      <c r="D348" s="11"/>
      <c r="E348" s="25">
        <v>1</v>
      </c>
      <c r="F348" s="11"/>
      <c r="G348" s="97">
        <v>371.52</v>
      </c>
      <c r="H348" s="96">
        <v>24231770</v>
      </c>
      <c r="I348" s="97"/>
      <c r="J348" s="97">
        <v>371.15</v>
      </c>
      <c r="K348" s="96">
        <f>24667104+772596</f>
        <v>25439700</v>
      </c>
    </row>
    <row r="349" spans="1:11" ht="12">
      <c r="A349" s="25">
        <v>2</v>
      </c>
      <c r="B349" s="11"/>
      <c r="C349" s="4" t="s">
        <v>192</v>
      </c>
      <c r="D349" s="11"/>
      <c r="E349" s="25">
        <v>2</v>
      </c>
      <c r="F349" s="11"/>
      <c r="G349" s="12"/>
      <c r="H349" s="96">
        <v>8350842</v>
      </c>
      <c r="I349" s="11"/>
      <c r="J349" s="12"/>
      <c r="K349" s="96">
        <v>6556558</v>
      </c>
    </row>
    <row r="350" spans="1:11" ht="12">
      <c r="A350" s="25">
        <v>3</v>
      </c>
      <c r="C350" s="4" t="s">
        <v>193</v>
      </c>
      <c r="E350" s="25">
        <v>3</v>
      </c>
      <c r="F350" s="21"/>
      <c r="G350" s="97">
        <v>66.285</v>
      </c>
      <c r="H350" s="96">
        <v>2424253</v>
      </c>
      <c r="I350" s="96"/>
      <c r="J350" s="97">
        <v>63.01</v>
      </c>
      <c r="K350" s="96">
        <f>2518158+63059</f>
        <v>2581217</v>
      </c>
    </row>
    <row r="351" spans="1:11" ht="12">
      <c r="A351" s="25">
        <v>4</v>
      </c>
      <c r="C351" s="4" t="s">
        <v>194</v>
      </c>
      <c r="E351" s="25">
        <v>4</v>
      </c>
      <c r="F351" s="21"/>
      <c r="G351" s="97"/>
      <c r="H351" s="96">
        <v>223859</v>
      </c>
      <c r="I351" s="96"/>
      <c r="J351" s="97"/>
      <c r="K351" s="96">
        <f>298042+1656</f>
        <v>299698</v>
      </c>
    </row>
    <row r="352" spans="1:11" ht="12">
      <c r="A352" s="25">
        <v>5</v>
      </c>
      <c r="C352" s="4" t="s">
        <v>195</v>
      </c>
      <c r="E352" s="25">
        <v>5</v>
      </c>
      <c r="F352" s="21"/>
      <c r="G352" s="97">
        <f>G348+G350</f>
        <v>437.80499999999995</v>
      </c>
      <c r="H352" s="96">
        <f>SUM(H348:H351)</f>
        <v>35230724</v>
      </c>
      <c r="I352" s="96"/>
      <c r="J352" s="97">
        <f>SUM(J348:J351)</f>
        <v>434.15999999999997</v>
      </c>
      <c r="K352" s="96">
        <f>SUM(K348:K351)</f>
        <v>34877173</v>
      </c>
    </row>
    <row r="353" spans="1:11" ht="12">
      <c r="A353" s="25">
        <v>6</v>
      </c>
      <c r="C353" s="4" t="s">
        <v>196</v>
      </c>
      <c r="E353" s="25">
        <v>6</v>
      </c>
      <c r="F353" s="21"/>
      <c r="G353" s="97">
        <v>22.52</v>
      </c>
      <c r="H353" s="96">
        <v>1548124</v>
      </c>
      <c r="I353" s="96"/>
      <c r="J353" s="97">
        <v>22.77</v>
      </c>
      <c r="K353" s="96">
        <f>1278505+40663</f>
        <v>1319168</v>
      </c>
    </row>
    <row r="354" spans="1:11" ht="12">
      <c r="A354" s="25">
        <v>7</v>
      </c>
      <c r="C354" s="4" t="s">
        <v>197</v>
      </c>
      <c r="E354" s="25">
        <v>7</v>
      </c>
      <c r="F354" s="21"/>
      <c r="G354" s="97"/>
      <c r="H354" s="96">
        <v>555653</v>
      </c>
      <c r="I354" s="96"/>
      <c r="J354" s="97"/>
      <c r="K354" s="96">
        <v>494007</v>
      </c>
    </row>
    <row r="355" spans="1:11" ht="12">
      <c r="A355" s="25">
        <v>8</v>
      </c>
      <c r="C355" s="4" t="s">
        <v>198</v>
      </c>
      <c r="E355" s="25">
        <v>8</v>
      </c>
      <c r="F355" s="21"/>
      <c r="G355" s="97">
        <f>G352+G353+G354</f>
        <v>460.32499999999993</v>
      </c>
      <c r="H355" s="96">
        <f>H352+H353+H354</f>
        <v>37334501</v>
      </c>
      <c r="I355" s="97"/>
      <c r="J355" s="97">
        <f>J352+J353+J354</f>
        <v>456.92999999999995</v>
      </c>
      <c r="K355" s="96">
        <f>K352+K353+K354</f>
        <v>36690348</v>
      </c>
    </row>
    <row r="356" spans="1:11" ht="12">
      <c r="A356" s="25">
        <v>9</v>
      </c>
      <c r="E356" s="25">
        <v>9</v>
      </c>
      <c r="F356" s="21"/>
      <c r="G356" s="97"/>
      <c r="H356" s="96"/>
      <c r="I356" s="53"/>
      <c r="J356" s="97"/>
      <c r="K356" s="96"/>
    </row>
    <row r="357" spans="1:11" ht="12">
      <c r="A357" s="25">
        <v>10</v>
      </c>
      <c r="C357" s="4" t="s">
        <v>199</v>
      </c>
      <c r="E357" s="25">
        <v>10</v>
      </c>
      <c r="F357" s="21"/>
      <c r="G357" s="97"/>
      <c r="H357" s="96"/>
      <c r="I357" s="96"/>
      <c r="J357" s="97"/>
      <c r="K357" s="96"/>
    </row>
    <row r="358" spans="1:11" ht="12">
      <c r="A358" s="25">
        <v>11</v>
      </c>
      <c r="C358" s="4" t="s">
        <v>200</v>
      </c>
      <c r="E358" s="25">
        <v>11</v>
      </c>
      <c r="F358" s="21"/>
      <c r="G358" s="97">
        <v>31.97</v>
      </c>
      <c r="H358" s="96">
        <v>1511390</v>
      </c>
      <c r="I358" s="96"/>
      <c r="J358" s="97">
        <v>31.3</v>
      </c>
      <c r="K358" s="96">
        <v>2027992</v>
      </c>
    </row>
    <row r="359" spans="1:11" ht="12">
      <c r="A359" s="25">
        <v>12</v>
      </c>
      <c r="C359" s="4" t="s">
        <v>201</v>
      </c>
      <c r="E359" s="25">
        <v>12</v>
      </c>
      <c r="F359" s="21"/>
      <c r="G359" s="97"/>
      <c r="H359" s="96">
        <v>550361</v>
      </c>
      <c r="I359" s="96"/>
      <c r="J359" s="97"/>
      <c r="K359" s="96">
        <v>544947</v>
      </c>
    </row>
    <row r="360" spans="1:11" ht="12">
      <c r="A360" s="25">
        <v>13</v>
      </c>
      <c r="C360" s="4" t="s">
        <v>202</v>
      </c>
      <c r="E360" s="25">
        <v>13</v>
      </c>
      <c r="F360" s="21"/>
      <c r="G360" s="97">
        <f>SUM(G357:G359)</f>
        <v>31.97</v>
      </c>
      <c r="H360" s="96">
        <f>SUM(H357:H359)</f>
        <v>2061751</v>
      </c>
      <c r="I360" s="56"/>
      <c r="J360" s="97">
        <f>SUM(J357:J359)</f>
        <v>31.3</v>
      </c>
      <c r="K360" s="96">
        <f>SUM(K357:K359)</f>
        <v>2572939</v>
      </c>
    </row>
    <row r="361" spans="1:11" ht="12">
      <c r="A361" s="25">
        <v>14</v>
      </c>
      <c r="E361" s="25">
        <v>14</v>
      </c>
      <c r="F361" s="21"/>
      <c r="G361" s="112"/>
      <c r="H361" s="96"/>
      <c r="I361" s="53"/>
      <c r="J361" s="112"/>
      <c r="K361" s="96"/>
    </row>
    <row r="362" spans="1:11" ht="12">
      <c r="A362" s="25">
        <v>15</v>
      </c>
      <c r="C362" s="4" t="s">
        <v>203</v>
      </c>
      <c r="E362" s="25">
        <v>15</v>
      </c>
      <c r="G362" s="113">
        <f>SUM(G355+G360)</f>
        <v>492.29499999999996</v>
      </c>
      <c r="H362" s="53">
        <f>SUM(H355+H360)</f>
        <v>39396252</v>
      </c>
      <c r="I362" s="53"/>
      <c r="J362" s="113">
        <f>SUM(J355+J360)</f>
        <v>488.22999999999996</v>
      </c>
      <c r="K362" s="53">
        <f>SUM(K355+K360)</f>
        <v>39263287</v>
      </c>
    </row>
    <row r="363" spans="1:11" ht="12">
      <c r="A363" s="25">
        <v>16</v>
      </c>
      <c r="E363" s="25">
        <v>16</v>
      </c>
      <c r="G363" s="113"/>
      <c r="H363" s="53"/>
      <c r="I363" s="53"/>
      <c r="J363" s="113"/>
      <c r="K363" s="53"/>
    </row>
    <row r="364" spans="1:11" ht="12">
      <c r="A364" s="25">
        <v>17</v>
      </c>
      <c r="C364" s="4" t="s">
        <v>204</v>
      </c>
      <c r="E364" s="25">
        <v>17</v>
      </c>
      <c r="F364" s="21"/>
      <c r="G364" s="97"/>
      <c r="H364" s="96">
        <v>876531</v>
      </c>
      <c r="I364" s="96"/>
      <c r="J364" s="97"/>
      <c r="K364" s="96">
        <f>345923+5165</f>
        <v>351088</v>
      </c>
    </row>
    <row r="365" spans="1:11" ht="12">
      <c r="A365" s="25">
        <v>18</v>
      </c>
      <c r="E365" s="25">
        <v>18</v>
      </c>
      <c r="F365" s="21"/>
      <c r="G365" s="97"/>
      <c r="H365" s="96"/>
      <c r="I365" s="96"/>
      <c r="J365" s="97"/>
      <c r="K365" s="96"/>
    </row>
    <row r="366" spans="1:11" ht="12">
      <c r="A366" s="25">
        <v>19</v>
      </c>
      <c r="C366" s="4" t="s">
        <v>205</v>
      </c>
      <c r="E366" s="25">
        <v>19</v>
      </c>
      <c r="F366" s="21"/>
      <c r="G366" s="97"/>
      <c r="H366" s="96">
        <v>513389</v>
      </c>
      <c r="I366" s="96"/>
      <c r="J366" s="97"/>
      <c r="K366" s="96">
        <v>109204</v>
      </c>
    </row>
    <row r="367" spans="1:11" ht="12" customHeight="1">
      <c r="A367" s="25">
        <v>20</v>
      </c>
      <c r="C367" s="99" t="s">
        <v>206</v>
      </c>
      <c r="E367" s="25">
        <v>20</v>
      </c>
      <c r="F367" s="21"/>
      <c r="G367" s="97"/>
      <c r="H367" s="96">
        <f>2694009+1</f>
        <v>2694010</v>
      </c>
      <c r="I367" s="96"/>
      <c r="J367" s="97"/>
      <c r="K367" s="96">
        <f>2968518+3060</f>
        <v>2971578</v>
      </c>
    </row>
    <row r="368" spans="1:13" s="100" customFormat="1" ht="12" customHeight="1">
      <c r="A368" s="25">
        <v>21</v>
      </c>
      <c r="B368" s="5"/>
      <c r="C368" s="99"/>
      <c r="D368" s="5"/>
      <c r="E368" s="25">
        <v>21</v>
      </c>
      <c r="F368" s="21"/>
      <c r="G368" s="97"/>
      <c r="H368" s="96"/>
      <c r="I368" s="96"/>
      <c r="J368" s="97"/>
      <c r="K368" s="96"/>
      <c r="M368" s="137"/>
    </row>
    <row r="369" spans="1:11" ht="12">
      <c r="A369" s="25">
        <v>22</v>
      </c>
      <c r="C369" s="4"/>
      <c r="E369" s="25">
        <v>22</v>
      </c>
      <c r="G369" s="97"/>
      <c r="H369" s="96"/>
      <c r="I369" s="96"/>
      <c r="J369" s="97"/>
      <c r="K369" s="96"/>
    </row>
    <row r="370" spans="1:11" ht="12">
      <c r="A370" s="25">
        <v>23</v>
      </c>
      <c r="C370" s="4" t="s">
        <v>207</v>
      </c>
      <c r="E370" s="25">
        <v>23</v>
      </c>
      <c r="G370" s="97"/>
      <c r="H370" s="96"/>
      <c r="I370" s="96"/>
      <c r="J370" s="97"/>
      <c r="K370" s="96"/>
    </row>
    <row r="371" spans="1:11" ht="12">
      <c r="A371" s="25">
        <v>24</v>
      </c>
      <c r="C371" s="4"/>
      <c r="E371" s="25">
        <v>24</v>
      </c>
      <c r="G371" s="97"/>
      <c r="H371" s="96"/>
      <c r="I371" s="96"/>
      <c r="J371" s="97"/>
      <c r="K371" s="96"/>
    </row>
    <row r="372" spans="1:11" ht="12">
      <c r="A372" s="25"/>
      <c r="E372" s="25"/>
      <c r="F372" s="87" t="s">
        <v>1</v>
      </c>
      <c r="G372" s="101"/>
      <c r="H372" s="98"/>
      <c r="I372" s="87"/>
      <c r="J372" s="101"/>
      <c r="K372" s="98"/>
    </row>
    <row r="373" spans="1:11" ht="12">
      <c r="A373" s="25">
        <v>25</v>
      </c>
      <c r="C373" s="4" t="s">
        <v>208</v>
      </c>
      <c r="E373" s="25">
        <v>25</v>
      </c>
      <c r="G373" s="113">
        <f>SUM(G362:G371)</f>
        <v>492.29499999999996</v>
      </c>
      <c r="H373" s="53">
        <f>SUM(H362:H371)</f>
        <v>43480182</v>
      </c>
      <c r="I373" s="102"/>
      <c r="J373" s="113">
        <f>SUM(J362:J371)</f>
        <v>488.22999999999996</v>
      </c>
      <c r="K373" s="53">
        <f>SUM(K362:K371)</f>
        <v>42695157</v>
      </c>
    </row>
    <row r="374" spans="6:11" ht="12">
      <c r="F374" s="87" t="s">
        <v>1</v>
      </c>
      <c r="G374" s="12"/>
      <c r="H374" s="15"/>
      <c r="I374" s="87"/>
      <c r="J374" s="12"/>
      <c r="K374" s="15"/>
    </row>
    <row r="375" spans="6:11" ht="12">
      <c r="F375" s="87"/>
      <c r="G375" s="12"/>
      <c r="H375" s="15"/>
      <c r="I375" s="87"/>
      <c r="J375" s="12"/>
      <c r="K375" s="15"/>
    </row>
    <row r="376" spans="3:11" ht="20.25" customHeight="1">
      <c r="C376" s="103"/>
      <c r="D376" s="103"/>
      <c r="E376" s="103"/>
      <c r="F376" s="87"/>
      <c r="G376" s="12"/>
      <c r="H376" s="15"/>
      <c r="I376" s="87"/>
      <c r="J376" s="12"/>
      <c r="K376" s="15"/>
    </row>
    <row r="377" spans="3:11" ht="12">
      <c r="C377" s="5" t="s">
        <v>65</v>
      </c>
      <c r="F377" s="87"/>
      <c r="G377" s="12"/>
      <c r="H377" s="15"/>
      <c r="I377" s="87"/>
      <c r="J377" s="12"/>
      <c r="K377" s="15"/>
    </row>
    <row r="378" ht="12">
      <c r="A378" s="4"/>
    </row>
    <row r="379" spans="5:11" ht="12">
      <c r="E379" s="22"/>
      <c r="G379" s="6"/>
      <c r="H379" s="20"/>
      <c r="J379" s="6"/>
      <c r="K379" s="20"/>
    </row>
    <row r="380" spans="1:13" s="17" customFormat="1" ht="12">
      <c r="A380" s="34" t="str">
        <f>$A$34</f>
        <v>Institution No.: GFC  </v>
      </c>
      <c r="E380" s="16"/>
      <c r="G380" s="18"/>
      <c r="H380" s="19"/>
      <c r="J380" s="18"/>
      <c r="K380" s="33" t="s">
        <v>209</v>
      </c>
      <c r="M380" s="119"/>
    </row>
    <row r="381" spans="1:13" s="17" customFormat="1" ht="12">
      <c r="A381" s="211" t="s">
        <v>210</v>
      </c>
      <c r="B381" s="211"/>
      <c r="C381" s="211"/>
      <c r="D381" s="211"/>
      <c r="E381" s="211"/>
      <c r="F381" s="211"/>
      <c r="G381" s="211"/>
      <c r="H381" s="211"/>
      <c r="I381" s="211"/>
      <c r="J381" s="211"/>
      <c r="K381" s="211"/>
      <c r="M381" s="119"/>
    </row>
    <row r="382" spans="1:11" ht="12">
      <c r="A382" s="34"/>
      <c r="G382" s="94"/>
      <c r="H382" s="20"/>
      <c r="J382" s="6"/>
      <c r="K382" s="36" t="str">
        <f>$K$3</f>
        <v>Date: 10/3/2011</v>
      </c>
    </row>
    <row r="383" spans="1:11" ht="12">
      <c r="A383" s="11" t="s">
        <v>1</v>
      </c>
      <c r="B383" s="11" t="s">
        <v>1</v>
      </c>
      <c r="C383" s="11" t="s">
        <v>1</v>
      </c>
      <c r="D383" s="11" t="s">
        <v>1</v>
      </c>
      <c r="E383" s="11" t="s">
        <v>1</v>
      </c>
      <c r="F383" s="11" t="s">
        <v>1</v>
      </c>
      <c r="G383" s="12" t="s">
        <v>1</v>
      </c>
      <c r="H383" s="15" t="s">
        <v>1</v>
      </c>
      <c r="I383" s="11" t="s">
        <v>1</v>
      </c>
      <c r="J383" s="12" t="s">
        <v>1</v>
      </c>
      <c r="K383" s="15" t="s">
        <v>1</v>
      </c>
    </row>
    <row r="384" spans="1:11" ht="12">
      <c r="A384" s="37" t="s">
        <v>2</v>
      </c>
      <c r="E384" s="37" t="s">
        <v>2</v>
      </c>
      <c r="F384" s="1"/>
      <c r="G384" s="2"/>
      <c r="H384" s="3" t="s">
        <v>51</v>
      </c>
      <c r="I384" s="1"/>
      <c r="J384" s="2"/>
      <c r="K384" s="3" t="s">
        <v>52</v>
      </c>
    </row>
    <row r="385" spans="1:11" ht="12">
      <c r="A385" s="37" t="s">
        <v>4</v>
      </c>
      <c r="C385" s="38" t="s">
        <v>18</v>
      </c>
      <c r="E385" s="37" t="s">
        <v>4</v>
      </c>
      <c r="F385" s="1"/>
      <c r="G385" s="2" t="s">
        <v>6</v>
      </c>
      <c r="H385" s="3" t="s">
        <v>7</v>
      </c>
      <c r="I385" s="1"/>
      <c r="J385" s="2" t="s">
        <v>6</v>
      </c>
      <c r="K385" s="3" t="s">
        <v>8</v>
      </c>
    </row>
    <row r="386" spans="1:11" ht="12">
      <c r="A386" s="11" t="s">
        <v>1</v>
      </c>
      <c r="B386" s="11" t="s">
        <v>1</v>
      </c>
      <c r="C386" s="11" t="s">
        <v>1</v>
      </c>
      <c r="D386" s="11" t="s">
        <v>1</v>
      </c>
      <c r="E386" s="11" t="s">
        <v>1</v>
      </c>
      <c r="F386" s="11" t="s">
        <v>1</v>
      </c>
      <c r="G386" s="12" t="s">
        <v>1</v>
      </c>
      <c r="H386" s="15" t="s">
        <v>1</v>
      </c>
      <c r="I386" s="11" t="s">
        <v>1</v>
      </c>
      <c r="J386" s="12" t="s">
        <v>1</v>
      </c>
      <c r="K386" s="15" t="s">
        <v>1</v>
      </c>
    </row>
    <row r="387" spans="1:11" ht="12">
      <c r="A387" s="25">
        <v>1</v>
      </c>
      <c r="B387" s="11"/>
      <c r="C387" s="4" t="s">
        <v>191</v>
      </c>
      <c r="D387" s="11"/>
      <c r="E387" s="25">
        <v>1</v>
      </c>
      <c r="F387" s="11"/>
      <c r="G387" s="97"/>
      <c r="H387" s="96">
        <v>132790</v>
      </c>
      <c r="I387" s="11"/>
      <c r="J387" s="12"/>
      <c r="K387" s="138">
        <v>0</v>
      </c>
    </row>
    <row r="388" spans="1:11" ht="12">
      <c r="A388" s="25">
        <v>2</v>
      </c>
      <c r="B388" s="11"/>
      <c r="C388" s="4" t="s">
        <v>192</v>
      </c>
      <c r="D388" s="11"/>
      <c r="E388" s="25">
        <v>2</v>
      </c>
      <c r="F388" s="11"/>
      <c r="G388" s="97"/>
      <c r="H388" s="96">
        <v>97027</v>
      </c>
      <c r="I388" s="11"/>
      <c r="J388" s="12"/>
      <c r="K388" s="138">
        <v>32245</v>
      </c>
    </row>
    <row r="389" spans="1:11" ht="12">
      <c r="A389" s="25">
        <v>3</v>
      </c>
      <c r="C389" s="4" t="s">
        <v>193</v>
      </c>
      <c r="E389" s="25">
        <v>3</v>
      </c>
      <c r="F389" s="21"/>
      <c r="G389" s="97"/>
      <c r="H389" s="96">
        <v>0</v>
      </c>
      <c r="I389" s="96"/>
      <c r="J389" s="97"/>
      <c r="K389" s="139">
        <v>5527</v>
      </c>
    </row>
    <row r="390" spans="1:11" ht="12">
      <c r="A390" s="25">
        <v>4</v>
      </c>
      <c r="C390" s="4" t="s">
        <v>194</v>
      </c>
      <c r="E390" s="25">
        <v>4</v>
      </c>
      <c r="F390" s="21"/>
      <c r="G390" s="97"/>
      <c r="H390" s="96">
        <v>0</v>
      </c>
      <c r="I390" s="96"/>
      <c r="J390" s="97"/>
      <c r="K390" s="139">
        <v>665</v>
      </c>
    </row>
    <row r="391" spans="1:11" ht="12">
      <c r="A391" s="25">
        <v>5</v>
      </c>
      <c r="C391" s="4" t="s">
        <v>195</v>
      </c>
      <c r="E391" s="25">
        <v>5</v>
      </c>
      <c r="F391" s="21"/>
      <c r="G391" s="97">
        <f>SUM(G387:G390)</f>
        <v>0</v>
      </c>
      <c r="H391" s="96">
        <f>SUM(H387:H390)</f>
        <v>229817</v>
      </c>
      <c r="I391" s="96"/>
      <c r="J391" s="97">
        <f>SUM(J387:J390)</f>
        <v>0</v>
      </c>
      <c r="K391" s="139">
        <f>SUM(K387:K390)</f>
        <v>38437</v>
      </c>
    </row>
    <row r="392" spans="1:11" ht="12">
      <c r="A392" s="25">
        <v>6</v>
      </c>
      <c r="C392" s="4" t="s">
        <v>196</v>
      </c>
      <c r="E392" s="25">
        <v>6</v>
      </c>
      <c r="F392" s="21"/>
      <c r="G392" s="97">
        <v>1.73</v>
      </c>
      <c r="H392" s="96">
        <v>104846</v>
      </c>
      <c r="I392" s="96"/>
      <c r="J392" s="97">
        <v>1.5</v>
      </c>
      <c r="K392" s="139">
        <v>83680</v>
      </c>
    </row>
    <row r="393" spans="1:11" ht="12">
      <c r="A393" s="25">
        <v>7</v>
      </c>
      <c r="C393" s="4" t="s">
        <v>197</v>
      </c>
      <c r="E393" s="25">
        <v>7</v>
      </c>
      <c r="F393" s="21"/>
      <c r="G393" s="97"/>
      <c r="H393" s="96">
        <v>48686</v>
      </c>
      <c r="I393" s="96"/>
      <c r="J393" s="97"/>
      <c r="K393" s="139">
        <v>27782</v>
      </c>
    </row>
    <row r="394" spans="1:11" ht="12">
      <c r="A394" s="25">
        <v>8</v>
      </c>
      <c r="C394" s="4" t="s">
        <v>211</v>
      </c>
      <c r="E394" s="25">
        <v>8</v>
      </c>
      <c r="F394" s="21"/>
      <c r="G394" s="97">
        <f>G391+G392+G393</f>
        <v>1.73</v>
      </c>
      <c r="H394" s="96">
        <f>H391+H392+H393</f>
        <v>383349</v>
      </c>
      <c r="I394" s="97"/>
      <c r="J394" s="97">
        <f>J391+J392+J393</f>
        <v>1.5</v>
      </c>
      <c r="K394" s="139">
        <f>K391+K392+K393</f>
        <v>149899</v>
      </c>
    </row>
    <row r="395" spans="1:11" ht="12">
      <c r="A395" s="25">
        <v>9</v>
      </c>
      <c r="E395" s="25">
        <v>9</v>
      </c>
      <c r="F395" s="21"/>
      <c r="G395" s="97"/>
      <c r="H395" s="96"/>
      <c r="I395" s="53"/>
      <c r="J395" s="97"/>
      <c r="K395" s="139"/>
    </row>
    <row r="396" spans="1:11" ht="12">
      <c r="A396" s="25">
        <v>10</v>
      </c>
      <c r="C396" s="4" t="s">
        <v>199</v>
      </c>
      <c r="E396" s="25">
        <v>10</v>
      </c>
      <c r="F396" s="21"/>
      <c r="G396" s="97"/>
      <c r="H396" s="96"/>
      <c r="I396" s="96"/>
      <c r="J396" s="97"/>
      <c r="K396" s="139"/>
    </row>
    <row r="397" spans="1:11" ht="12">
      <c r="A397" s="25">
        <v>11</v>
      </c>
      <c r="C397" s="4" t="s">
        <v>200</v>
      </c>
      <c r="E397" s="25">
        <v>11</v>
      </c>
      <c r="F397" s="21"/>
      <c r="G397" s="97"/>
      <c r="H397" s="96">
        <v>0</v>
      </c>
      <c r="I397" s="96"/>
      <c r="J397" s="97"/>
      <c r="K397" s="139">
        <v>0</v>
      </c>
    </row>
    <row r="398" spans="1:11" ht="12">
      <c r="A398" s="25">
        <v>12</v>
      </c>
      <c r="C398" s="4" t="s">
        <v>201</v>
      </c>
      <c r="E398" s="25">
        <v>12</v>
      </c>
      <c r="F398" s="21"/>
      <c r="G398" s="97"/>
      <c r="H398" s="96">
        <v>9623</v>
      </c>
      <c r="I398" s="96"/>
      <c r="J398" s="97"/>
      <c r="K398" s="139">
        <v>13736</v>
      </c>
    </row>
    <row r="399" spans="1:11" ht="12">
      <c r="A399" s="25">
        <v>13</v>
      </c>
      <c r="C399" s="4" t="s">
        <v>212</v>
      </c>
      <c r="E399" s="25">
        <v>13</v>
      </c>
      <c r="F399" s="21"/>
      <c r="G399" s="97">
        <f>SUM(G396:G398)</f>
        <v>0</v>
      </c>
      <c r="H399" s="96">
        <f>SUM(H396:H398)</f>
        <v>9623</v>
      </c>
      <c r="I399" s="56"/>
      <c r="J399" s="97">
        <f>SUM(J396:J398)</f>
        <v>0</v>
      </c>
      <c r="K399" s="139">
        <f>SUM(K396:K398)</f>
        <v>13736</v>
      </c>
    </row>
    <row r="400" spans="1:11" ht="12">
      <c r="A400" s="25">
        <v>14</v>
      </c>
      <c r="E400" s="25">
        <v>14</v>
      </c>
      <c r="F400" s="21"/>
      <c r="G400" s="112"/>
      <c r="H400" s="96"/>
      <c r="I400" s="53"/>
      <c r="J400" s="112"/>
      <c r="K400" s="139"/>
    </row>
    <row r="401" spans="1:11" ht="12">
      <c r="A401" s="25">
        <v>15</v>
      </c>
      <c r="C401" s="4" t="s">
        <v>203</v>
      </c>
      <c r="E401" s="25">
        <v>15</v>
      </c>
      <c r="G401" s="113">
        <f>SUM(G394+G399)</f>
        <v>1.73</v>
      </c>
      <c r="H401" s="53">
        <f>SUM(H394+H399)</f>
        <v>392972</v>
      </c>
      <c r="I401" s="53"/>
      <c r="J401" s="113">
        <f>SUM(J394+J399)</f>
        <v>1.5</v>
      </c>
      <c r="K401" s="140">
        <f>SUM(K394+K399)</f>
        <v>163635</v>
      </c>
    </row>
    <row r="402" spans="1:11" ht="12">
      <c r="A402" s="25">
        <v>16</v>
      </c>
      <c r="E402" s="25">
        <v>16</v>
      </c>
      <c r="G402" s="113"/>
      <c r="H402" s="53"/>
      <c r="I402" s="53"/>
      <c r="J402" s="113"/>
      <c r="K402" s="140"/>
    </row>
    <row r="403" spans="1:11" ht="12">
      <c r="A403" s="25">
        <v>17</v>
      </c>
      <c r="C403" s="4" t="s">
        <v>204</v>
      </c>
      <c r="E403" s="25">
        <v>17</v>
      </c>
      <c r="F403" s="21"/>
      <c r="G403" s="97"/>
      <c r="H403" s="96">
        <v>38024</v>
      </c>
      <c r="I403" s="96"/>
      <c r="J403" s="97"/>
      <c r="K403" s="139">
        <f>2627+734</f>
        <v>3361</v>
      </c>
    </row>
    <row r="404" spans="1:11" ht="12">
      <c r="A404" s="25">
        <v>18</v>
      </c>
      <c r="E404" s="25">
        <v>18</v>
      </c>
      <c r="F404" s="21"/>
      <c r="G404" s="97"/>
      <c r="H404" s="96"/>
      <c r="I404" s="96"/>
      <c r="J404" s="97"/>
      <c r="K404" s="139"/>
    </row>
    <row r="405" spans="1:11" ht="12">
      <c r="A405" s="25">
        <v>19</v>
      </c>
      <c r="C405" s="4" t="s">
        <v>205</v>
      </c>
      <c r="E405" s="25">
        <v>19</v>
      </c>
      <c r="F405" s="21"/>
      <c r="G405" s="97"/>
      <c r="H405" s="96">
        <v>13957</v>
      </c>
      <c r="I405" s="96"/>
      <c r="J405" s="97"/>
      <c r="K405" s="139">
        <v>0</v>
      </c>
    </row>
    <row r="406" spans="1:11" ht="12" customHeight="1">
      <c r="A406" s="25">
        <v>20</v>
      </c>
      <c r="C406" s="99" t="s">
        <v>206</v>
      </c>
      <c r="E406" s="25">
        <v>20</v>
      </c>
      <c r="F406" s="21"/>
      <c r="G406" s="97"/>
      <c r="H406" s="96">
        <f>85097+1+2188</f>
        <v>87286</v>
      </c>
      <c r="I406" s="96"/>
      <c r="J406" s="97"/>
      <c r="K406" s="139">
        <f>-48701+0</f>
        <v>-48701</v>
      </c>
    </row>
    <row r="407" spans="1:13" s="100" customFormat="1" ht="12" customHeight="1">
      <c r="A407" s="25">
        <v>21</v>
      </c>
      <c r="B407" s="5"/>
      <c r="C407" s="99"/>
      <c r="D407" s="5"/>
      <c r="E407" s="25">
        <v>21</v>
      </c>
      <c r="F407" s="21"/>
      <c r="G407" s="97"/>
      <c r="H407" s="96"/>
      <c r="I407" s="96"/>
      <c r="J407" s="97"/>
      <c r="K407" s="139"/>
      <c r="M407" s="137"/>
    </row>
    <row r="408" spans="1:11" ht="12">
      <c r="A408" s="25">
        <v>22</v>
      </c>
      <c r="C408" s="4"/>
      <c r="E408" s="25">
        <v>22</v>
      </c>
      <c r="G408" s="97"/>
      <c r="H408" s="96"/>
      <c r="I408" s="96"/>
      <c r="J408" s="97"/>
      <c r="K408" s="139"/>
    </row>
    <row r="409" spans="1:11" ht="12">
      <c r="A409" s="25">
        <v>23</v>
      </c>
      <c r="C409" s="4" t="s">
        <v>207</v>
      </c>
      <c r="E409" s="25">
        <v>23</v>
      </c>
      <c r="G409" s="97"/>
      <c r="H409" s="96"/>
      <c r="I409" s="96"/>
      <c r="J409" s="97"/>
      <c r="K409" s="139"/>
    </row>
    <row r="410" spans="1:11" ht="12">
      <c r="A410" s="25">
        <v>24</v>
      </c>
      <c r="C410" s="4"/>
      <c r="E410" s="25">
        <v>24</v>
      </c>
      <c r="G410" s="97"/>
      <c r="H410" s="96"/>
      <c r="I410" s="96"/>
      <c r="J410" s="97"/>
      <c r="K410" s="139"/>
    </row>
    <row r="411" spans="1:11" ht="12">
      <c r="A411" s="25"/>
      <c r="E411" s="25"/>
      <c r="F411" s="87" t="s">
        <v>1</v>
      </c>
      <c r="G411" s="101"/>
      <c r="H411" s="98"/>
      <c r="I411" s="87"/>
      <c r="J411" s="101"/>
      <c r="K411" s="101"/>
    </row>
    <row r="412" spans="1:11" ht="12">
      <c r="A412" s="25">
        <v>25</v>
      </c>
      <c r="C412" s="4" t="s">
        <v>213</v>
      </c>
      <c r="E412" s="25">
        <v>25</v>
      </c>
      <c r="G412" s="113">
        <f>SUM(G401:G410)</f>
        <v>1.73</v>
      </c>
      <c r="H412" s="53">
        <f>SUM(H401:H410)</f>
        <v>532239</v>
      </c>
      <c r="I412" s="102"/>
      <c r="J412" s="113">
        <f>SUM(J401:J410)</f>
        <v>1.5</v>
      </c>
      <c r="K412" s="140">
        <f>SUM(K401:K410)</f>
        <v>118295</v>
      </c>
    </row>
    <row r="413" spans="6:11" ht="12">
      <c r="F413" s="87" t="s">
        <v>1</v>
      </c>
      <c r="G413" s="12"/>
      <c r="H413" s="15"/>
      <c r="I413" s="87"/>
      <c r="J413" s="12"/>
      <c r="K413" s="15"/>
    </row>
    <row r="414" spans="3:11" ht="12">
      <c r="C414" s="5" t="s">
        <v>65</v>
      </c>
      <c r="F414" s="87"/>
      <c r="G414" s="12"/>
      <c r="H414" s="15"/>
      <c r="I414" s="87"/>
      <c r="J414" s="12"/>
      <c r="K414" s="15"/>
    </row>
    <row r="415" ht="12">
      <c r="A415" s="4"/>
    </row>
    <row r="416" spans="8:11" ht="12">
      <c r="H416" s="20"/>
      <c r="K416" s="20"/>
    </row>
    <row r="417" spans="1:13" s="17" customFormat="1" ht="12">
      <c r="A417" s="34" t="str">
        <f>$A$34</f>
        <v>Institution No.: GFC  </v>
      </c>
      <c r="E417" s="16"/>
      <c r="G417" s="18"/>
      <c r="H417" s="19"/>
      <c r="J417" s="18"/>
      <c r="K417" s="33" t="s">
        <v>214</v>
      </c>
      <c r="M417" s="119"/>
    </row>
    <row r="418" spans="1:13" s="17" customFormat="1" ht="12">
      <c r="A418" s="211" t="s">
        <v>215</v>
      </c>
      <c r="B418" s="211"/>
      <c r="C418" s="211"/>
      <c r="D418" s="211"/>
      <c r="E418" s="211"/>
      <c r="F418" s="211"/>
      <c r="G418" s="211"/>
      <c r="H418" s="211"/>
      <c r="I418" s="211"/>
      <c r="J418" s="211"/>
      <c r="K418" s="211"/>
      <c r="M418" s="119"/>
    </row>
    <row r="419" spans="1:11" ht="12">
      <c r="A419" s="34"/>
      <c r="G419" s="94"/>
      <c r="H419" s="84"/>
      <c r="J419" s="6"/>
      <c r="K419" s="36" t="str">
        <f>$K$3</f>
        <v>Date: 10/3/2011</v>
      </c>
    </row>
    <row r="420" spans="1:11" ht="12">
      <c r="A420" s="11" t="s">
        <v>1</v>
      </c>
      <c r="B420" s="11" t="s">
        <v>1</v>
      </c>
      <c r="C420" s="11" t="s">
        <v>1</v>
      </c>
      <c r="D420" s="11" t="s">
        <v>1</v>
      </c>
      <c r="E420" s="11" t="s">
        <v>1</v>
      </c>
      <c r="F420" s="11" t="s">
        <v>1</v>
      </c>
      <c r="G420" s="12" t="s">
        <v>1</v>
      </c>
      <c r="H420" s="15" t="s">
        <v>1</v>
      </c>
      <c r="I420" s="11" t="s">
        <v>1</v>
      </c>
      <c r="J420" s="12" t="s">
        <v>1</v>
      </c>
      <c r="K420" s="15" t="s">
        <v>1</v>
      </c>
    </row>
    <row r="421" spans="1:11" ht="12">
      <c r="A421" s="37" t="s">
        <v>2</v>
      </c>
      <c r="E421" s="37" t="s">
        <v>2</v>
      </c>
      <c r="F421" s="1"/>
      <c r="G421" s="2"/>
      <c r="H421" s="3" t="s">
        <v>51</v>
      </c>
      <c r="I421" s="1"/>
      <c r="J421" s="2"/>
      <c r="K421" s="3" t="s">
        <v>52</v>
      </c>
    </row>
    <row r="422" spans="1:11" ht="12">
      <c r="A422" s="37" t="s">
        <v>4</v>
      </c>
      <c r="C422" s="38" t="s">
        <v>18</v>
      </c>
      <c r="E422" s="37" t="s">
        <v>4</v>
      </c>
      <c r="F422" s="1"/>
      <c r="G422" s="2" t="s">
        <v>6</v>
      </c>
      <c r="H422" s="3" t="s">
        <v>7</v>
      </c>
      <c r="I422" s="1"/>
      <c r="J422" s="2" t="s">
        <v>6</v>
      </c>
      <c r="K422" s="3" t="s">
        <v>8</v>
      </c>
    </row>
    <row r="423" spans="1:11" ht="12">
      <c r="A423" s="11" t="s">
        <v>1</v>
      </c>
      <c r="B423" s="11" t="s">
        <v>1</v>
      </c>
      <c r="C423" s="11" t="s">
        <v>1</v>
      </c>
      <c r="D423" s="11" t="s">
        <v>1</v>
      </c>
      <c r="E423" s="11" t="s">
        <v>1</v>
      </c>
      <c r="F423" s="11" t="s">
        <v>1</v>
      </c>
      <c r="G423" s="12" t="s">
        <v>1</v>
      </c>
      <c r="H423" s="15" t="s">
        <v>1</v>
      </c>
      <c r="I423" s="11" t="s">
        <v>1</v>
      </c>
      <c r="J423" s="12" t="s">
        <v>1</v>
      </c>
      <c r="K423" s="15" t="s">
        <v>1</v>
      </c>
    </row>
    <row r="424" spans="1:11" ht="12">
      <c r="A424" s="25">
        <v>1</v>
      </c>
      <c r="C424" s="4"/>
      <c r="E424" s="25">
        <v>1</v>
      </c>
      <c r="F424" s="21"/>
      <c r="G424" s="104"/>
      <c r="H424" s="70"/>
      <c r="I424" s="105"/>
      <c r="J424" s="106"/>
      <c r="K424" s="96"/>
    </row>
    <row r="425" spans="1:11" ht="12">
      <c r="A425" s="25">
        <v>2</v>
      </c>
      <c r="C425" s="4"/>
      <c r="E425" s="25">
        <v>2</v>
      </c>
      <c r="F425" s="21"/>
      <c r="G425" s="104"/>
      <c r="H425" s="70"/>
      <c r="I425" s="105"/>
      <c r="J425" s="106"/>
      <c r="K425" s="70"/>
    </row>
    <row r="426" spans="1:11" ht="12">
      <c r="A426" s="25">
        <v>3</v>
      </c>
      <c r="C426" s="4"/>
      <c r="E426" s="25">
        <v>3</v>
      </c>
      <c r="F426" s="21"/>
      <c r="G426" s="104"/>
      <c r="H426" s="70"/>
      <c r="I426" s="105"/>
      <c r="J426" s="106"/>
      <c r="K426" s="70"/>
    </row>
    <row r="427" spans="1:11" ht="12">
      <c r="A427" s="25">
        <v>4</v>
      </c>
      <c r="C427" s="4"/>
      <c r="E427" s="25">
        <v>4</v>
      </c>
      <c r="F427" s="21"/>
      <c r="G427" s="104"/>
      <c r="H427" s="70"/>
      <c r="I427" s="26"/>
      <c r="J427" s="106"/>
      <c r="K427" s="70"/>
    </row>
    <row r="428" spans="1:11" ht="12">
      <c r="A428" s="25">
        <v>5</v>
      </c>
      <c r="C428" s="4"/>
      <c r="E428" s="25">
        <v>5</v>
      </c>
      <c r="F428" s="21"/>
      <c r="G428" s="104"/>
      <c r="H428" s="70"/>
      <c r="I428" s="104"/>
      <c r="J428" s="104"/>
      <c r="K428" s="104"/>
    </row>
    <row r="429" spans="1:11" ht="12">
      <c r="A429" s="25">
        <v>6</v>
      </c>
      <c r="C429" s="4" t="s">
        <v>216</v>
      </c>
      <c r="E429" s="25">
        <v>6</v>
      </c>
      <c r="F429" s="21"/>
      <c r="G429" s="104"/>
      <c r="H429" s="70">
        <v>5928</v>
      </c>
      <c r="I429" s="26"/>
      <c r="J429" s="106"/>
      <c r="K429" s="70"/>
    </row>
    <row r="430" spans="1:11" ht="12">
      <c r="A430" s="25">
        <v>7</v>
      </c>
      <c r="C430" s="4" t="s">
        <v>217</v>
      </c>
      <c r="E430" s="25">
        <v>7</v>
      </c>
      <c r="F430" s="21"/>
      <c r="G430" s="104"/>
      <c r="H430" s="70">
        <v>56021</v>
      </c>
      <c r="I430" s="105"/>
      <c r="J430" s="106"/>
      <c r="K430" s="70"/>
    </row>
    <row r="431" spans="1:11" ht="12">
      <c r="A431" s="25">
        <v>8</v>
      </c>
      <c r="C431" s="4" t="s">
        <v>218</v>
      </c>
      <c r="E431" s="25">
        <v>8</v>
      </c>
      <c r="F431" s="21"/>
      <c r="G431" s="104">
        <f>SUM(G429:G430)</f>
        <v>0</v>
      </c>
      <c r="H431" s="70">
        <f>SUM(H429:H430)</f>
        <v>61949</v>
      </c>
      <c r="I431" s="105"/>
      <c r="J431" s="104">
        <f>SUM(J429:J430)</f>
        <v>0</v>
      </c>
      <c r="K431" s="104">
        <f>SUM(K429:K430)</f>
        <v>0</v>
      </c>
    </row>
    <row r="432" spans="1:13" ht="12">
      <c r="A432" s="25">
        <v>9</v>
      </c>
      <c r="C432" s="4"/>
      <c r="E432" s="25">
        <v>9</v>
      </c>
      <c r="F432" s="21"/>
      <c r="G432" s="104"/>
      <c r="H432" s="70"/>
      <c r="I432" s="28"/>
      <c r="J432" s="106"/>
      <c r="K432" s="70"/>
      <c r="M432" s="116" t="s">
        <v>0</v>
      </c>
    </row>
    <row r="433" spans="1:11" ht="12">
      <c r="A433" s="25">
        <v>10</v>
      </c>
      <c r="C433" s="4"/>
      <c r="E433" s="25">
        <v>10</v>
      </c>
      <c r="F433" s="21"/>
      <c r="G433" s="104"/>
      <c r="H433" s="70"/>
      <c r="I433" s="26"/>
      <c r="J433" s="106"/>
      <c r="K433" s="70"/>
    </row>
    <row r="434" spans="1:11" ht="12">
      <c r="A434" s="25">
        <v>11</v>
      </c>
      <c r="C434" s="4" t="s">
        <v>200</v>
      </c>
      <c r="E434" s="25">
        <v>11</v>
      </c>
      <c r="G434" s="77"/>
      <c r="H434" s="67">
        <v>12520</v>
      </c>
      <c r="I434" s="28"/>
      <c r="J434" s="77"/>
      <c r="K434" s="67"/>
    </row>
    <row r="435" spans="1:11" ht="12">
      <c r="A435" s="25">
        <v>12</v>
      </c>
      <c r="C435" s="4" t="s">
        <v>201</v>
      </c>
      <c r="E435" s="25">
        <v>12</v>
      </c>
      <c r="G435" s="141"/>
      <c r="H435" s="67"/>
      <c r="I435" s="26"/>
      <c r="J435" s="77"/>
      <c r="K435" s="67"/>
    </row>
    <row r="436" spans="1:11" ht="12">
      <c r="A436" s="25">
        <v>13</v>
      </c>
      <c r="C436" s="4" t="s">
        <v>219</v>
      </c>
      <c r="E436" s="25">
        <v>13</v>
      </c>
      <c r="F436" s="21"/>
      <c r="G436" s="104">
        <f>SUM(G434:G435)</f>
        <v>0</v>
      </c>
      <c r="H436" s="70">
        <f>SUM(H434:H435)</f>
        <v>12520</v>
      </c>
      <c r="I436" s="105"/>
      <c r="J436" s="104">
        <f>SUM(J434:J435)</f>
        <v>0</v>
      </c>
      <c r="K436" s="104">
        <f>SUM(K434:K435)</f>
        <v>0</v>
      </c>
    </row>
    <row r="437" spans="1:11" ht="12">
      <c r="A437" s="25">
        <v>14</v>
      </c>
      <c r="E437" s="25">
        <v>14</v>
      </c>
      <c r="F437" s="21"/>
      <c r="G437" s="104"/>
      <c r="H437" s="70"/>
      <c r="I437" s="105"/>
      <c r="J437" s="106"/>
      <c r="K437" s="70"/>
    </row>
    <row r="438" spans="1:11" ht="12">
      <c r="A438" s="25">
        <v>15</v>
      </c>
      <c r="C438" s="4" t="s">
        <v>203</v>
      </c>
      <c r="E438" s="25">
        <v>15</v>
      </c>
      <c r="F438" s="21"/>
      <c r="G438" s="104">
        <f>G431+G436</f>
        <v>0</v>
      </c>
      <c r="H438" s="70">
        <f>H431+H436</f>
        <v>74469</v>
      </c>
      <c r="I438" s="105"/>
      <c r="J438" s="104">
        <f>J431+J436</f>
        <v>0</v>
      </c>
      <c r="K438" s="104">
        <f>K431+K436</f>
        <v>0</v>
      </c>
    </row>
    <row r="439" spans="1:11" ht="12">
      <c r="A439" s="25">
        <v>16</v>
      </c>
      <c r="E439" s="25">
        <v>16</v>
      </c>
      <c r="F439" s="21"/>
      <c r="G439" s="104"/>
      <c r="H439" s="70"/>
      <c r="I439" s="105"/>
      <c r="J439" s="106"/>
      <c r="K439" s="70"/>
    </row>
    <row r="440" spans="1:11" ht="12">
      <c r="A440" s="25">
        <v>17</v>
      </c>
      <c r="C440" s="4" t="s">
        <v>204</v>
      </c>
      <c r="E440" s="25">
        <v>17</v>
      </c>
      <c r="F440" s="21"/>
      <c r="G440" s="104"/>
      <c r="H440" s="70"/>
      <c r="I440" s="105"/>
      <c r="J440" s="106"/>
      <c r="K440" s="70"/>
    </row>
    <row r="441" spans="1:11" ht="12">
      <c r="A441" s="25">
        <v>18</v>
      </c>
      <c r="C441" s="4"/>
      <c r="E441" s="25">
        <v>18</v>
      </c>
      <c r="F441" s="21"/>
      <c r="G441" s="104"/>
      <c r="H441" s="70"/>
      <c r="I441" s="105"/>
      <c r="J441" s="106"/>
      <c r="K441" s="70"/>
    </row>
    <row r="442" spans="1:11" ht="12">
      <c r="A442" s="25">
        <v>19</v>
      </c>
      <c r="C442" s="4" t="s">
        <v>205</v>
      </c>
      <c r="E442" s="25">
        <v>19</v>
      </c>
      <c r="F442" s="21"/>
      <c r="G442" s="104"/>
      <c r="H442" s="70">
        <v>64</v>
      </c>
      <c r="I442" s="105"/>
      <c r="J442" s="106"/>
      <c r="K442" s="70"/>
    </row>
    <row r="443" spans="1:11" ht="12">
      <c r="A443" s="25">
        <v>20</v>
      </c>
      <c r="C443" s="4" t="s">
        <v>206</v>
      </c>
      <c r="E443" s="25">
        <v>20</v>
      </c>
      <c r="F443" s="21"/>
      <c r="G443" s="104"/>
      <c r="H443" s="70">
        <v>1972</v>
      </c>
      <c r="I443" s="105"/>
      <c r="J443" s="106"/>
      <c r="K443" s="70"/>
    </row>
    <row r="444" spans="1:11" ht="12">
      <c r="A444" s="25">
        <v>21</v>
      </c>
      <c r="C444" s="4"/>
      <c r="E444" s="25">
        <v>21</v>
      </c>
      <c r="F444" s="21"/>
      <c r="G444" s="104"/>
      <c r="H444" s="70"/>
      <c r="I444" s="105"/>
      <c r="J444" s="106"/>
      <c r="K444" s="70"/>
    </row>
    <row r="445" spans="1:11" ht="12">
      <c r="A445" s="25">
        <v>22</v>
      </c>
      <c r="C445" s="4"/>
      <c r="E445" s="25">
        <v>22</v>
      </c>
      <c r="F445" s="21"/>
      <c r="G445" s="104"/>
      <c r="H445" s="70"/>
      <c r="I445" s="105"/>
      <c r="J445" s="106"/>
      <c r="K445" s="70"/>
    </row>
    <row r="446" spans="1:11" ht="12">
      <c r="A446" s="25">
        <v>23</v>
      </c>
      <c r="C446" s="4" t="s">
        <v>220</v>
      </c>
      <c r="E446" s="25">
        <v>23</v>
      </c>
      <c r="F446" s="21"/>
      <c r="G446" s="104"/>
      <c r="H446" s="70"/>
      <c r="I446" s="105"/>
      <c r="J446" s="106"/>
      <c r="K446" s="70"/>
    </row>
    <row r="447" spans="1:11" ht="12">
      <c r="A447" s="25">
        <v>24</v>
      </c>
      <c r="C447" s="4"/>
      <c r="E447" s="25">
        <v>24</v>
      </c>
      <c r="F447" s="21"/>
      <c r="G447" s="104"/>
      <c r="H447" s="70"/>
      <c r="I447" s="105"/>
      <c r="J447" s="106"/>
      <c r="K447" s="70"/>
    </row>
    <row r="448" spans="5:11" ht="12">
      <c r="E448" s="22"/>
      <c r="F448" s="87" t="s">
        <v>1</v>
      </c>
      <c r="G448" s="15" t="s">
        <v>1</v>
      </c>
      <c r="H448" s="15" t="s">
        <v>1</v>
      </c>
      <c r="I448" s="87" t="s">
        <v>1</v>
      </c>
      <c r="J448" s="15" t="s">
        <v>1</v>
      </c>
      <c r="K448" s="15" t="s">
        <v>1</v>
      </c>
    </row>
    <row r="449" spans="1:11" ht="12">
      <c r="A449" s="25">
        <v>25</v>
      </c>
      <c r="C449" s="4" t="s">
        <v>221</v>
      </c>
      <c r="E449" s="25">
        <v>25</v>
      </c>
      <c r="G449" s="77">
        <f>SUM(G438:G448)</f>
        <v>0</v>
      </c>
      <c r="H449" s="67">
        <f>SUM(H438:H448)</f>
        <v>76505</v>
      </c>
      <c r="I449" s="67"/>
      <c r="J449" s="77">
        <f>SUM(J438:J448)</f>
        <v>0</v>
      </c>
      <c r="K449" s="77">
        <f>SUM(K438:K448)</f>
        <v>0</v>
      </c>
    </row>
    <row r="450" spans="5:11" ht="12">
      <c r="E450" s="22"/>
      <c r="F450" s="87" t="s">
        <v>1</v>
      </c>
      <c r="G450" s="12" t="s">
        <v>1</v>
      </c>
      <c r="H450" s="15" t="s">
        <v>1</v>
      </c>
      <c r="I450" s="87" t="s">
        <v>1</v>
      </c>
      <c r="J450" s="12" t="s">
        <v>1</v>
      </c>
      <c r="K450" s="15" t="s">
        <v>1</v>
      </c>
    </row>
    <row r="451" spans="3:11" ht="12">
      <c r="C451" s="5" t="s">
        <v>65</v>
      </c>
      <c r="E451" s="22"/>
      <c r="F451" s="87"/>
      <c r="G451" s="12"/>
      <c r="H451" s="15"/>
      <c r="I451" s="87"/>
      <c r="J451" s="12"/>
      <c r="K451" s="15"/>
    </row>
    <row r="452" spans="1:11" ht="12">
      <c r="A452" s="4"/>
      <c r="H452" s="20"/>
      <c r="K452" s="20"/>
    </row>
    <row r="453" spans="8:11" ht="12">
      <c r="H453" s="20"/>
      <c r="K453" s="20"/>
    </row>
    <row r="454" spans="1:13" s="17" customFormat="1" ht="12">
      <c r="A454" s="34" t="str">
        <f>$A$34</f>
        <v>Institution No.: GFC  </v>
      </c>
      <c r="E454" s="16"/>
      <c r="G454" s="18"/>
      <c r="H454" s="19"/>
      <c r="J454" s="18"/>
      <c r="K454" s="33" t="s">
        <v>222</v>
      </c>
      <c r="M454" s="119"/>
    </row>
    <row r="455" spans="1:13" s="17" customFormat="1" ht="12">
      <c r="A455" s="211" t="s">
        <v>223</v>
      </c>
      <c r="B455" s="211"/>
      <c r="C455" s="211"/>
      <c r="D455" s="211"/>
      <c r="E455" s="211"/>
      <c r="F455" s="211"/>
      <c r="G455" s="211"/>
      <c r="H455" s="211"/>
      <c r="I455" s="211"/>
      <c r="J455" s="211"/>
      <c r="K455" s="211"/>
      <c r="M455" s="119"/>
    </row>
    <row r="456" spans="1:11" ht="12">
      <c r="A456" s="34"/>
      <c r="B456" s="34"/>
      <c r="G456" s="94"/>
      <c r="H456" s="84"/>
      <c r="J456" s="6"/>
      <c r="K456" s="36" t="str">
        <f>$K$3</f>
        <v>Date: 10/3/2011</v>
      </c>
    </row>
    <row r="457" spans="1:11" ht="12">
      <c r="A457" s="11" t="s">
        <v>1</v>
      </c>
      <c r="B457" s="11" t="s">
        <v>1</v>
      </c>
      <c r="C457" s="11" t="s">
        <v>1</v>
      </c>
      <c r="D457" s="11" t="s">
        <v>1</v>
      </c>
      <c r="E457" s="11" t="s">
        <v>1</v>
      </c>
      <c r="F457" s="11" t="s">
        <v>1</v>
      </c>
      <c r="G457" s="12" t="s">
        <v>1</v>
      </c>
      <c r="H457" s="15" t="s">
        <v>1</v>
      </c>
      <c r="I457" s="11" t="s">
        <v>1</v>
      </c>
      <c r="J457" s="12" t="s">
        <v>1</v>
      </c>
      <c r="K457" s="15" t="s">
        <v>1</v>
      </c>
    </row>
    <row r="458" spans="1:11" ht="12">
      <c r="A458" s="37" t="s">
        <v>2</v>
      </c>
      <c r="E458" s="37" t="s">
        <v>2</v>
      </c>
      <c r="F458" s="1"/>
      <c r="G458" s="2"/>
      <c r="H458" s="3" t="s">
        <v>51</v>
      </c>
      <c r="I458" s="1"/>
      <c r="J458" s="2"/>
      <c r="K458" s="3" t="s">
        <v>52</v>
      </c>
    </row>
    <row r="459" spans="1:11" ht="12">
      <c r="A459" s="37" t="s">
        <v>4</v>
      </c>
      <c r="C459" s="38" t="s">
        <v>18</v>
      </c>
      <c r="E459" s="37" t="s">
        <v>4</v>
      </c>
      <c r="F459" s="1"/>
      <c r="G459" s="2" t="s">
        <v>6</v>
      </c>
      <c r="H459" s="3" t="s">
        <v>7</v>
      </c>
      <c r="I459" s="1"/>
      <c r="J459" s="2" t="s">
        <v>6</v>
      </c>
      <c r="K459" s="3" t="s">
        <v>8</v>
      </c>
    </row>
    <row r="460" spans="1:11" ht="12">
      <c r="A460" s="11" t="s">
        <v>1</v>
      </c>
      <c r="B460" s="11" t="s">
        <v>1</v>
      </c>
      <c r="C460" s="11" t="s">
        <v>1</v>
      </c>
      <c r="D460" s="11" t="s">
        <v>1</v>
      </c>
      <c r="E460" s="11" t="s">
        <v>1</v>
      </c>
      <c r="F460" s="11" t="s">
        <v>1</v>
      </c>
      <c r="G460" s="12" t="s">
        <v>1</v>
      </c>
      <c r="H460" s="15" t="s">
        <v>1</v>
      </c>
      <c r="I460" s="11" t="s">
        <v>1</v>
      </c>
      <c r="J460" s="108" t="s">
        <v>1</v>
      </c>
      <c r="K460" s="15" t="s">
        <v>1</v>
      </c>
    </row>
    <row r="461" spans="1:11" ht="12">
      <c r="A461" s="25">
        <v>1</v>
      </c>
      <c r="C461" s="4"/>
      <c r="E461" s="25">
        <v>1</v>
      </c>
      <c r="F461" s="21"/>
      <c r="G461" s="104"/>
      <c r="H461" s="70"/>
      <c r="I461" s="105"/>
      <c r="J461" s="106"/>
      <c r="K461" s="96"/>
    </row>
    <row r="462" spans="1:11" ht="12">
      <c r="A462" s="25">
        <v>2</v>
      </c>
      <c r="C462" s="4"/>
      <c r="E462" s="25">
        <v>2</v>
      </c>
      <c r="F462" s="21"/>
      <c r="G462" s="104"/>
      <c r="H462" s="70"/>
      <c r="I462" s="105"/>
      <c r="J462" s="106"/>
      <c r="K462" s="70"/>
    </row>
    <row r="463" spans="1:11" ht="12">
      <c r="A463" s="25">
        <v>3</v>
      </c>
      <c r="C463" s="4"/>
      <c r="E463" s="25">
        <v>3</v>
      </c>
      <c r="F463" s="21"/>
      <c r="G463" s="104"/>
      <c r="H463" s="70"/>
      <c r="I463" s="105"/>
      <c r="J463" s="106"/>
      <c r="K463" s="70"/>
    </row>
    <row r="464" spans="1:11" ht="12">
      <c r="A464" s="25">
        <v>4</v>
      </c>
      <c r="C464" s="4"/>
      <c r="E464" s="25">
        <v>4</v>
      </c>
      <c r="F464" s="21"/>
      <c r="G464" s="104"/>
      <c r="H464" s="70"/>
      <c r="I464" s="26"/>
      <c r="J464" s="106"/>
      <c r="K464" s="70"/>
    </row>
    <row r="465" spans="1:11" ht="12">
      <c r="A465" s="25">
        <v>5</v>
      </c>
      <c r="C465" s="4"/>
      <c r="E465" s="25">
        <v>5</v>
      </c>
      <c r="F465" s="21"/>
      <c r="G465" s="104"/>
      <c r="H465" s="104"/>
      <c r="I465" s="104"/>
      <c r="J465" s="104"/>
      <c r="K465" s="104"/>
    </row>
    <row r="466" spans="1:11" ht="12">
      <c r="A466" s="25">
        <v>6</v>
      </c>
      <c r="C466" s="4" t="s">
        <v>216</v>
      </c>
      <c r="E466" s="25">
        <v>6</v>
      </c>
      <c r="F466" s="21"/>
      <c r="G466" s="106">
        <f>10.1+28.32</f>
        <v>38.42</v>
      </c>
      <c r="H466" s="70">
        <v>2911447</v>
      </c>
      <c r="I466" s="26"/>
      <c r="J466" s="106">
        <f>12.1+31.92</f>
        <v>44.02</v>
      </c>
      <c r="K466" s="70">
        <f>862599+2622481+103089</f>
        <v>3588169</v>
      </c>
    </row>
    <row r="467" spans="1:11" ht="12">
      <c r="A467" s="25">
        <v>7</v>
      </c>
      <c r="C467" s="4" t="s">
        <v>217</v>
      </c>
      <c r="E467" s="25">
        <v>7</v>
      </c>
      <c r="F467" s="21"/>
      <c r="G467" s="106"/>
      <c r="H467" s="70">
        <v>927798</v>
      </c>
      <c r="I467" s="105"/>
      <c r="J467" s="106"/>
      <c r="K467" s="70">
        <f>194430+10741+570057</f>
        <v>775228</v>
      </c>
    </row>
    <row r="468" spans="1:11" ht="12">
      <c r="A468" s="25">
        <v>8</v>
      </c>
      <c r="C468" s="4" t="s">
        <v>218</v>
      </c>
      <c r="E468" s="25">
        <v>8</v>
      </c>
      <c r="F468" s="21"/>
      <c r="G468" s="106">
        <f>SUM(G466:G467)</f>
        <v>38.42</v>
      </c>
      <c r="H468" s="70">
        <f>SUM(H466:H467)</f>
        <v>3839245</v>
      </c>
      <c r="I468" s="105"/>
      <c r="J468" s="106">
        <f>SUM(J466:J467)</f>
        <v>44.02</v>
      </c>
      <c r="K468" s="70">
        <f>SUM(K466:K467)</f>
        <v>4363397</v>
      </c>
    </row>
    <row r="469" spans="1:11" ht="12">
      <c r="A469" s="25">
        <v>9</v>
      </c>
      <c r="C469" s="4"/>
      <c r="E469" s="25">
        <v>9</v>
      </c>
      <c r="F469" s="21"/>
      <c r="G469" s="106"/>
      <c r="H469" s="70"/>
      <c r="I469" s="28"/>
      <c r="J469" s="106"/>
      <c r="K469" s="70"/>
    </row>
    <row r="470" spans="1:11" ht="12">
      <c r="A470" s="25">
        <v>10</v>
      </c>
      <c r="C470" s="4"/>
      <c r="E470" s="25">
        <v>10</v>
      </c>
      <c r="F470" s="21"/>
      <c r="G470" s="106"/>
      <c r="H470" s="70"/>
      <c r="I470" s="26"/>
      <c r="J470" s="106"/>
      <c r="K470" s="70"/>
    </row>
    <row r="471" spans="1:11" ht="12">
      <c r="A471" s="25">
        <v>11</v>
      </c>
      <c r="C471" s="4" t="s">
        <v>200</v>
      </c>
      <c r="E471" s="25">
        <v>11</v>
      </c>
      <c r="G471" s="77">
        <v>39.05</v>
      </c>
      <c r="H471" s="67">
        <v>1776087</v>
      </c>
      <c r="I471" s="28"/>
      <c r="J471" s="77">
        <v>23.6</v>
      </c>
      <c r="K471" s="67">
        <v>1718026</v>
      </c>
    </row>
    <row r="472" spans="1:11" ht="12">
      <c r="A472" s="25">
        <v>12</v>
      </c>
      <c r="C472" s="4" t="s">
        <v>201</v>
      </c>
      <c r="E472" s="25">
        <v>12</v>
      </c>
      <c r="G472" s="77"/>
      <c r="H472" s="67">
        <v>598806</v>
      </c>
      <c r="I472" s="26"/>
      <c r="J472" s="77"/>
      <c r="K472" s="67">
        <v>555782</v>
      </c>
    </row>
    <row r="473" spans="1:11" ht="12">
      <c r="A473" s="25">
        <v>13</v>
      </c>
      <c r="C473" s="4" t="s">
        <v>219</v>
      </c>
      <c r="E473" s="25">
        <v>13</v>
      </c>
      <c r="F473" s="21"/>
      <c r="G473" s="106">
        <f>SUM(G471:G472)</f>
        <v>39.05</v>
      </c>
      <c r="H473" s="70">
        <f>SUM(H471:H472)</f>
        <v>2374893</v>
      </c>
      <c r="I473" s="105"/>
      <c r="J473" s="106">
        <f>SUM(J471:J472)</f>
        <v>23.6</v>
      </c>
      <c r="K473" s="70">
        <f>SUM(K471:K472)</f>
        <v>2273808</v>
      </c>
    </row>
    <row r="474" spans="1:11" ht="12">
      <c r="A474" s="25">
        <v>14</v>
      </c>
      <c r="E474" s="25">
        <v>14</v>
      </c>
      <c r="F474" s="21"/>
      <c r="G474" s="106"/>
      <c r="H474" s="70"/>
      <c r="I474" s="105"/>
      <c r="J474" s="106"/>
      <c r="K474" s="70"/>
    </row>
    <row r="475" spans="1:11" ht="12">
      <c r="A475" s="25">
        <v>15</v>
      </c>
      <c r="C475" s="4" t="s">
        <v>203</v>
      </c>
      <c r="E475" s="25">
        <v>15</v>
      </c>
      <c r="F475" s="21"/>
      <c r="G475" s="106">
        <f>G468+G473</f>
        <v>77.47</v>
      </c>
      <c r="H475" s="70">
        <f>H468+H473</f>
        <v>6214138</v>
      </c>
      <c r="I475" s="105"/>
      <c r="J475" s="106">
        <f>J468+J473</f>
        <v>67.62</v>
      </c>
      <c r="K475" s="70">
        <f>K468+K473</f>
        <v>6637205</v>
      </c>
    </row>
    <row r="476" spans="1:11" ht="12">
      <c r="A476" s="25">
        <v>16</v>
      </c>
      <c r="E476" s="25">
        <v>16</v>
      </c>
      <c r="F476" s="21"/>
      <c r="G476" s="106"/>
      <c r="H476" s="70"/>
      <c r="I476" s="105"/>
      <c r="J476" s="106"/>
      <c r="K476" s="70"/>
    </row>
    <row r="477" spans="1:11" ht="12">
      <c r="A477" s="25">
        <v>17</v>
      </c>
      <c r="C477" s="4" t="s">
        <v>204</v>
      </c>
      <c r="E477" s="25">
        <v>17</v>
      </c>
      <c r="F477" s="21"/>
      <c r="G477" s="106"/>
      <c r="H477" s="70">
        <v>320270</v>
      </c>
      <c r="I477" s="105"/>
      <c r="J477" s="106"/>
      <c r="K477" s="70">
        <f>359944+1390</f>
        <v>361334</v>
      </c>
    </row>
    <row r="478" spans="1:11" ht="12">
      <c r="A478" s="25">
        <v>18</v>
      </c>
      <c r="C478" s="4"/>
      <c r="E478" s="25">
        <v>18</v>
      </c>
      <c r="F478" s="21"/>
      <c r="G478" s="106"/>
      <c r="H478" s="70"/>
      <c r="I478" s="105"/>
      <c r="J478" s="106"/>
      <c r="K478" s="70"/>
    </row>
    <row r="479" spans="1:11" ht="12">
      <c r="A479" s="25">
        <v>19</v>
      </c>
      <c r="C479" s="4" t="s">
        <v>205</v>
      </c>
      <c r="E479" s="25">
        <v>19</v>
      </c>
      <c r="F479" s="21"/>
      <c r="G479" s="106"/>
      <c r="H479" s="70">
        <v>41465</v>
      </c>
      <c r="I479" s="105"/>
      <c r="J479" s="106"/>
      <c r="K479" s="70">
        <v>97551</v>
      </c>
    </row>
    <row r="480" spans="1:11" ht="12">
      <c r="A480" s="25">
        <v>20</v>
      </c>
      <c r="C480" s="4" t="s">
        <v>206</v>
      </c>
      <c r="E480" s="25">
        <v>20</v>
      </c>
      <c r="F480" s="21"/>
      <c r="G480" s="106"/>
      <c r="H480" s="70">
        <v>1038872</v>
      </c>
      <c r="I480" s="105"/>
      <c r="J480" s="106"/>
      <c r="K480" s="70">
        <f>1632011+38500</f>
        <v>1670511</v>
      </c>
    </row>
    <row r="481" spans="1:11" ht="12">
      <c r="A481" s="25">
        <v>21</v>
      </c>
      <c r="C481" s="4"/>
      <c r="E481" s="25">
        <v>21</v>
      </c>
      <c r="F481" s="21"/>
      <c r="G481" s="106"/>
      <c r="H481" s="70"/>
      <c r="I481" s="105"/>
      <c r="J481" s="106"/>
      <c r="K481" s="70"/>
    </row>
    <row r="482" spans="1:11" ht="12">
      <c r="A482" s="25">
        <v>22</v>
      </c>
      <c r="C482" s="4"/>
      <c r="E482" s="25">
        <v>22</v>
      </c>
      <c r="F482" s="21"/>
      <c r="G482" s="106"/>
      <c r="H482" s="70"/>
      <c r="I482" s="105"/>
      <c r="J482" s="106"/>
      <c r="K482" s="70"/>
    </row>
    <row r="483" spans="1:11" ht="12">
      <c r="A483" s="25">
        <v>23</v>
      </c>
      <c r="C483" s="4" t="s">
        <v>220</v>
      </c>
      <c r="E483" s="25">
        <v>23</v>
      </c>
      <c r="F483" s="21"/>
      <c r="G483" s="106"/>
      <c r="H483" s="70">
        <f>288283-1830</f>
        <v>286453</v>
      </c>
      <c r="I483" s="105"/>
      <c r="J483" s="106"/>
      <c r="K483" s="70"/>
    </row>
    <row r="484" spans="1:11" ht="12">
      <c r="A484" s="25">
        <v>24</v>
      </c>
      <c r="C484" s="4"/>
      <c r="E484" s="25">
        <v>24</v>
      </c>
      <c r="F484" s="21"/>
      <c r="G484" s="106"/>
      <c r="H484" s="70"/>
      <c r="I484" s="105"/>
      <c r="J484" s="106"/>
      <c r="K484" s="70"/>
    </row>
    <row r="485" spans="5:11" ht="12">
      <c r="E485" s="22"/>
      <c r="F485" s="87" t="s">
        <v>1</v>
      </c>
      <c r="G485" s="12" t="s">
        <v>1</v>
      </c>
      <c r="H485" s="12" t="s">
        <v>1</v>
      </c>
      <c r="I485" s="87" t="s">
        <v>1</v>
      </c>
      <c r="J485" s="12" t="s">
        <v>1</v>
      </c>
      <c r="K485" s="12" t="s">
        <v>1</v>
      </c>
    </row>
    <row r="486" spans="1:11" ht="12">
      <c r="A486" s="25">
        <v>25</v>
      </c>
      <c r="C486" s="4" t="s">
        <v>224</v>
      </c>
      <c r="E486" s="25">
        <v>25</v>
      </c>
      <c r="G486" s="77">
        <f>SUM(G475:G485)</f>
        <v>77.47</v>
      </c>
      <c r="H486" s="67">
        <f>SUM(H475:H485)</f>
        <v>7901198</v>
      </c>
      <c r="I486" s="67"/>
      <c r="J486" s="77">
        <f>SUM(J475:J485)</f>
        <v>67.62</v>
      </c>
      <c r="K486" s="67">
        <f>SUM(K475:K485)</f>
        <v>8766601</v>
      </c>
    </row>
    <row r="487" spans="1:11" ht="12">
      <c r="A487" s="25"/>
      <c r="C487" s="4"/>
      <c r="E487" s="25"/>
      <c r="F487" s="87" t="s">
        <v>1</v>
      </c>
      <c r="G487" s="12" t="s">
        <v>1</v>
      </c>
      <c r="H487" s="15" t="s">
        <v>1</v>
      </c>
      <c r="I487" s="87" t="s">
        <v>1</v>
      </c>
      <c r="J487" s="12" t="s">
        <v>1</v>
      </c>
      <c r="K487" s="15" t="s">
        <v>1</v>
      </c>
    </row>
    <row r="488" spans="1:11" ht="12">
      <c r="A488" s="25"/>
      <c r="C488" s="5" t="s">
        <v>65</v>
      </c>
      <c r="E488" s="25"/>
      <c r="G488" s="77"/>
      <c r="H488" s="77"/>
      <c r="I488" s="67"/>
      <c r="J488" s="77"/>
      <c r="K488" s="77"/>
    </row>
    <row r="489" spans="5:11" ht="12">
      <c r="E489" s="22"/>
      <c r="F489" s="87"/>
      <c r="G489" s="12"/>
      <c r="H489" s="15"/>
      <c r="I489" s="87"/>
      <c r="J489" s="12"/>
      <c r="K489" s="15"/>
    </row>
    <row r="490" spans="1:12" ht="12">
      <c r="A490" s="4"/>
      <c r="H490" s="20"/>
      <c r="K490" s="20"/>
      <c r="L490" s="5" t="s">
        <v>0</v>
      </c>
    </row>
    <row r="491" spans="1:13" s="17" customFormat="1" ht="12">
      <c r="A491" s="34" t="str">
        <f>$A$34</f>
        <v>Institution No.: GFC  </v>
      </c>
      <c r="E491" s="16"/>
      <c r="G491" s="18"/>
      <c r="H491" s="19"/>
      <c r="J491" s="18"/>
      <c r="K491" s="33" t="s">
        <v>225</v>
      </c>
      <c r="M491" s="119"/>
    </row>
    <row r="492" spans="1:13" s="17" customFormat="1" ht="12">
      <c r="A492" s="211" t="s">
        <v>226</v>
      </c>
      <c r="B492" s="211"/>
      <c r="C492" s="211"/>
      <c r="D492" s="211"/>
      <c r="E492" s="211"/>
      <c r="F492" s="211"/>
      <c r="G492" s="211"/>
      <c r="H492" s="211"/>
      <c r="I492" s="211"/>
      <c r="J492" s="211"/>
      <c r="K492" s="211"/>
      <c r="M492" s="119"/>
    </row>
    <row r="493" spans="1:11" ht="12">
      <c r="A493" s="34"/>
      <c r="G493" s="94"/>
      <c r="H493" s="84"/>
      <c r="J493" s="6"/>
      <c r="K493" s="36" t="str">
        <f>$K$3</f>
        <v>Date: 10/3/2011</v>
      </c>
    </row>
    <row r="494" spans="1:11" ht="12">
      <c r="A494" s="11" t="s">
        <v>1</v>
      </c>
      <c r="B494" s="11" t="s">
        <v>1</v>
      </c>
      <c r="C494" s="11" t="s">
        <v>1</v>
      </c>
      <c r="D494" s="11" t="s">
        <v>1</v>
      </c>
      <c r="E494" s="11" t="s">
        <v>1</v>
      </c>
      <c r="F494" s="11" t="s">
        <v>1</v>
      </c>
      <c r="G494" s="12" t="s">
        <v>1</v>
      </c>
      <c r="H494" s="15" t="s">
        <v>1</v>
      </c>
      <c r="I494" s="11" t="s">
        <v>1</v>
      </c>
      <c r="J494" s="12" t="s">
        <v>1</v>
      </c>
      <c r="K494" s="15" t="s">
        <v>1</v>
      </c>
    </row>
    <row r="495" spans="1:11" ht="12">
      <c r="A495" s="37" t="s">
        <v>2</v>
      </c>
      <c r="E495" s="37" t="s">
        <v>2</v>
      </c>
      <c r="F495" s="1"/>
      <c r="G495" s="2"/>
      <c r="H495" s="3" t="s">
        <v>51</v>
      </c>
      <c r="I495" s="1"/>
      <c r="J495" s="2"/>
      <c r="K495" s="3" t="s">
        <v>52</v>
      </c>
    </row>
    <row r="496" spans="1:11" ht="12">
      <c r="A496" s="37" t="s">
        <v>4</v>
      </c>
      <c r="C496" s="38" t="s">
        <v>18</v>
      </c>
      <c r="E496" s="37" t="s">
        <v>4</v>
      </c>
      <c r="F496" s="1"/>
      <c r="G496" s="2" t="s">
        <v>6</v>
      </c>
      <c r="H496" s="3" t="s">
        <v>7</v>
      </c>
      <c r="I496" s="1"/>
      <c r="J496" s="2" t="s">
        <v>6</v>
      </c>
      <c r="K496" s="3" t="s">
        <v>8</v>
      </c>
    </row>
    <row r="497" spans="1:11" ht="12">
      <c r="A497" s="11" t="s">
        <v>1</v>
      </c>
      <c r="B497" s="11" t="s">
        <v>1</v>
      </c>
      <c r="C497" s="11" t="s">
        <v>1</v>
      </c>
      <c r="D497" s="11" t="s">
        <v>1</v>
      </c>
      <c r="E497" s="11" t="s">
        <v>1</v>
      </c>
      <c r="F497" s="11" t="s">
        <v>1</v>
      </c>
      <c r="G497" s="12" t="s">
        <v>1</v>
      </c>
      <c r="H497" s="15" t="s">
        <v>1</v>
      </c>
      <c r="I497" s="11" t="s">
        <v>1</v>
      </c>
      <c r="J497" s="12" t="s">
        <v>1</v>
      </c>
      <c r="K497" s="15" t="s">
        <v>1</v>
      </c>
    </row>
    <row r="498" spans="1:11" ht="12">
      <c r="A498" s="25">
        <v>1</v>
      </c>
      <c r="C498" s="4"/>
      <c r="E498" s="25">
        <v>1</v>
      </c>
      <c r="F498" s="21"/>
      <c r="G498" s="104"/>
      <c r="H498" s="70"/>
      <c r="I498" s="105"/>
      <c r="J498" s="106"/>
      <c r="K498" s="96"/>
    </row>
    <row r="499" spans="1:11" ht="12">
      <c r="A499" s="25">
        <v>2</v>
      </c>
      <c r="C499" s="4"/>
      <c r="E499" s="25">
        <v>2</v>
      </c>
      <c r="F499" s="21"/>
      <c r="G499" s="104"/>
      <c r="H499" s="70"/>
      <c r="I499" s="105"/>
      <c r="J499" s="106"/>
      <c r="K499" s="70"/>
    </row>
    <row r="500" spans="1:11" ht="12">
      <c r="A500" s="25">
        <v>3</v>
      </c>
      <c r="C500" s="4"/>
      <c r="E500" s="25">
        <v>3</v>
      </c>
      <c r="F500" s="21"/>
      <c r="G500" s="104"/>
      <c r="H500" s="70"/>
      <c r="I500" s="105"/>
      <c r="J500" s="106"/>
      <c r="K500" s="70"/>
    </row>
    <row r="501" spans="1:11" ht="12">
      <c r="A501" s="25">
        <v>4</v>
      </c>
      <c r="C501" s="4"/>
      <c r="E501" s="25">
        <v>4</v>
      </c>
      <c r="F501" s="21"/>
      <c r="G501" s="104"/>
      <c r="H501" s="70"/>
      <c r="I501" s="26"/>
      <c r="J501" s="106"/>
      <c r="K501" s="70"/>
    </row>
    <row r="502" spans="1:11" ht="12">
      <c r="A502" s="25">
        <v>5</v>
      </c>
      <c r="C502" s="4"/>
      <c r="E502" s="25">
        <v>5</v>
      </c>
      <c r="F502" s="21"/>
      <c r="G502" s="104"/>
      <c r="H502" s="104"/>
      <c r="I502" s="104"/>
      <c r="J502" s="104"/>
      <c r="K502" s="104"/>
    </row>
    <row r="503" spans="1:11" ht="12">
      <c r="A503" s="25">
        <v>6</v>
      </c>
      <c r="C503" s="4" t="s">
        <v>216</v>
      </c>
      <c r="E503" s="25">
        <v>6</v>
      </c>
      <c r="F503" s="21"/>
      <c r="G503" s="106">
        <f>0.25+23.43</f>
        <v>23.68</v>
      </c>
      <c r="H503" s="70">
        <v>1822105</v>
      </c>
      <c r="I503" s="26"/>
      <c r="J503" s="106">
        <f>0.25+46.19</f>
        <v>46.44</v>
      </c>
      <c r="K503" s="70">
        <f>12452+15000+2043955+68726</f>
        <v>2140133</v>
      </c>
    </row>
    <row r="504" spans="1:11" ht="12">
      <c r="A504" s="25">
        <v>7</v>
      </c>
      <c r="C504" s="4" t="s">
        <v>217</v>
      </c>
      <c r="E504" s="25">
        <v>7</v>
      </c>
      <c r="F504" s="21"/>
      <c r="G504" s="106"/>
      <c r="H504" s="70">
        <v>545463</v>
      </c>
      <c r="I504" s="105"/>
      <c r="J504" s="106"/>
      <c r="K504" s="70">
        <f>32479+2224+494939</f>
        <v>529642</v>
      </c>
    </row>
    <row r="505" spans="1:11" ht="12">
      <c r="A505" s="25">
        <v>8</v>
      </c>
      <c r="C505" s="4" t="s">
        <v>218</v>
      </c>
      <c r="E505" s="25">
        <v>8</v>
      </c>
      <c r="F505" s="21"/>
      <c r="G505" s="106">
        <f>SUM(G503:G504)</f>
        <v>23.68</v>
      </c>
      <c r="H505" s="70">
        <f>SUM(H503:H504)</f>
        <v>2367568</v>
      </c>
      <c r="I505" s="105"/>
      <c r="J505" s="106">
        <f>SUM(J503:J504)</f>
        <v>46.44</v>
      </c>
      <c r="K505" s="70">
        <f>SUM(K503:K504)</f>
        <v>2669775</v>
      </c>
    </row>
    <row r="506" spans="1:11" ht="12">
      <c r="A506" s="25">
        <v>9</v>
      </c>
      <c r="C506" s="4"/>
      <c r="E506" s="25">
        <v>9</v>
      </c>
      <c r="F506" s="21"/>
      <c r="G506" s="106"/>
      <c r="H506" s="70"/>
      <c r="I506" s="28"/>
      <c r="J506" s="106"/>
      <c r="K506" s="70"/>
    </row>
    <row r="507" spans="1:11" ht="12">
      <c r="A507" s="25">
        <v>10</v>
      </c>
      <c r="C507" s="4"/>
      <c r="E507" s="25">
        <v>10</v>
      </c>
      <c r="F507" s="21"/>
      <c r="G507" s="106"/>
      <c r="H507" s="70"/>
      <c r="I507" s="26"/>
      <c r="J507" s="106"/>
      <c r="K507" s="70"/>
    </row>
    <row r="508" spans="1:11" ht="12">
      <c r="A508" s="25">
        <v>11</v>
      </c>
      <c r="C508" s="4" t="s">
        <v>200</v>
      </c>
      <c r="E508" s="25">
        <v>11</v>
      </c>
      <c r="G508" s="77">
        <v>35.85</v>
      </c>
      <c r="H508" s="67">
        <v>1685634</v>
      </c>
      <c r="I508" s="28"/>
      <c r="J508" s="77">
        <v>32.9</v>
      </c>
      <c r="K508" s="67">
        <v>1562721</v>
      </c>
    </row>
    <row r="509" spans="1:11" ht="12">
      <c r="A509" s="25">
        <v>12</v>
      </c>
      <c r="C509" s="4" t="s">
        <v>201</v>
      </c>
      <c r="E509" s="25">
        <v>12</v>
      </c>
      <c r="G509" s="77"/>
      <c r="H509" s="67">
        <v>530607</v>
      </c>
      <c r="I509" s="26"/>
      <c r="J509" s="77"/>
      <c r="K509" s="67">
        <v>507530</v>
      </c>
    </row>
    <row r="510" spans="1:11" ht="12">
      <c r="A510" s="25">
        <v>13</v>
      </c>
      <c r="C510" s="4" t="s">
        <v>219</v>
      </c>
      <c r="E510" s="25">
        <v>13</v>
      </c>
      <c r="F510" s="21"/>
      <c r="G510" s="106">
        <f>SUM(G508:G509)</f>
        <v>35.85</v>
      </c>
      <c r="H510" s="70">
        <f>SUM(H508:H509)</f>
        <v>2216241</v>
      </c>
      <c r="I510" s="105"/>
      <c r="J510" s="106">
        <f>SUM(J508:J509)</f>
        <v>32.9</v>
      </c>
      <c r="K510" s="70">
        <f>SUM(K508:K509)</f>
        <v>2070251</v>
      </c>
    </row>
    <row r="511" spans="1:11" ht="12">
      <c r="A511" s="25">
        <v>14</v>
      </c>
      <c r="E511" s="25">
        <v>14</v>
      </c>
      <c r="F511" s="21"/>
      <c r="G511" s="106"/>
      <c r="H511" s="70"/>
      <c r="I511" s="105"/>
      <c r="J511" s="106"/>
      <c r="K511" s="70"/>
    </row>
    <row r="512" spans="1:11" ht="12">
      <c r="A512" s="25">
        <v>15</v>
      </c>
      <c r="C512" s="4" t="s">
        <v>203</v>
      </c>
      <c r="E512" s="25">
        <v>15</v>
      </c>
      <c r="F512" s="21"/>
      <c r="G512" s="106">
        <f>G505+G510</f>
        <v>59.53</v>
      </c>
      <c r="H512" s="70">
        <f>H505+H510</f>
        <v>4583809</v>
      </c>
      <c r="I512" s="105"/>
      <c r="J512" s="106">
        <f>J505+J510</f>
        <v>79.34</v>
      </c>
      <c r="K512" s="70">
        <f>K505+K510</f>
        <v>4740026</v>
      </c>
    </row>
    <row r="513" spans="1:11" ht="12">
      <c r="A513" s="25">
        <v>16</v>
      </c>
      <c r="E513" s="25">
        <v>16</v>
      </c>
      <c r="F513" s="21"/>
      <c r="G513" s="106"/>
      <c r="H513" s="70"/>
      <c r="I513" s="105"/>
      <c r="J513" s="106"/>
      <c r="K513" s="70"/>
    </row>
    <row r="514" spans="1:11" ht="12">
      <c r="A514" s="25">
        <v>17</v>
      </c>
      <c r="C514" s="4" t="s">
        <v>204</v>
      </c>
      <c r="E514" s="25">
        <v>17</v>
      </c>
      <c r="F514" s="21"/>
      <c r="G514" s="106"/>
      <c r="H514" s="70">
        <v>381050</v>
      </c>
      <c r="I514" s="105"/>
      <c r="J514" s="106"/>
      <c r="K514" s="70">
        <f>296000+4153</f>
        <v>300153</v>
      </c>
    </row>
    <row r="515" spans="1:11" ht="12">
      <c r="A515" s="25">
        <v>18</v>
      </c>
      <c r="C515" s="4"/>
      <c r="E515" s="25">
        <v>18</v>
      </c>
      <c r="F515" s="21"/>
      <c r="G515" s="106"/>
      <c r="H515" s="70"/>
      <c r="I515" s="105"/>
      <c r="J515" s="106"/>
      <c r="K515" s="70"/>
    </row>
    <row r="516" spans="1:11" ht="12">
      <c r="A516" s="25">
        <v>19</v>
      </c>
      <c r="C516" s="4" t="s">
        <v>205</v>
      </c>
      <c r="E516" s="25">
        <v>19</v>
      </c>
      <c r="F516" s="21"/>
      <c r="G516" s="106"/>
      <c r="H516" s="70">
        <v>107123</v>
      </c>
      <c r="I516" s="105"/>
      <c r="J516" s="106"/>
      <c r="K516" s="70">
        <v>54925</v>
      </c>
    </row>
    <row r="517" spans="1:11" ht="12">
      <c r="A517" s="25">
        <v>20</v>
      </c>
      <c r="C517" s="4" t="s">
        <v>206</v>
      </c>
      <c r="E517" s="25">
        <v>20</v>
      </c>
      <c r="F517" s="21"/>
      <c r="G517" s="106"/>
      <c r="H517" s="70">
        <f>1028562-315948</f>
        <v>712614</v>
      </c>
      <c r="I517" s="105"/>
      <c r="J517" s="106"/>
      <c r="K517" s="70">
        <v>1294825</v>
      </c>
    </row>
    <row r="518" spans="1:11" ht="12">
      <c r="A518" s="25">
        <v>21</v>
      </c>
      <c r="C518" s="4"/>
      <c r="E518" s="25">
        <v>21</v>
      </c>
      <c r="F518" s="21"/>
      <c r="G518" s="106"/>
      <c r="H518" s="70"/>
      <c r="I518" s="105"/>
      <c r="J518" s="106"/>
      <c r="K518" s="70"/>
    </row>
    <row r="519" spans="1:11" ht="12">
      <c r="A519" s="25">
        <v>22</v>
      </c>
      <c r="C519" s="4"/>
      <c r="E519" s="25">
        <v>22</v>
      </c>
      <c r="F519" s="21"/>
      <c r="G519" s="106"/>
      <c r="H519" s="70"/>
      <c r="I519" s="105"/>
      <c r="J519" s="106"/>
      <c r="K519" s="70"/>
    </row>
    <row r="520" spans="1:11" ht="12">
      <c r="A520" s="25">
        <v>23</v>
      </c>
      <c r="C520" s="4" t="s">
        <v>220</v>
      </c>
      <c r="E520" s="25">
        <v>23</v>
      </c>
      <c r="F520" s="21"/>
      <c r="G520" s="106"/>
      <c r="H520" s="70"/>
      <c r="I520" s="105"/>
      <c r="J520" s="106"/>
      <c r="K520" s="70"/>
    </row>
    <row r="521" spans="1:11" ht="12">
      <c r="A521" s="25">
        <v>24</v>
      </c>
      <c r="C521" s="4"/>
      <c r="E521" s="25">
        <v>24</v>
      </c>
      <c r="F521" s="21"/>
      <c r="G521" s="106"/>
      <c r="H521" s="70"/>
      <c r="I521" s="105"/>
      <c r="J521" s="106"/>
      <c r="K521" s="70"/>
    </row>
    <row r="522" spans="5:11" ht="12">
      <c r="E522" s="22"/>
      <c r="F522" s="87" t="s">
        <v>1</v>
      </c>
      <c r="G522" s="12" t="s">
        <v>1</v>
      </c>
      <c r="H522" s="12" t="s">
        <v>1</v>
      </c>
      <c r="I522" s="87" t="s">
        <v>1</v>
      </c>
      <c r="J522" s="12" t="s">
        <v>1</v>
      </c>
      <c r="K522" s="12" t="s">
        <v>1</v>
      </c>
    </row>
    <row r="523" spans="1:11" ht="12">
      <c r="A523" s="25">
        <v>25</v>
      </c>
      <c r="C523" s="4" t="s">
        <v>227</v>
      </c>
      <c r="E523" s="25">
        <v>25</v>
      </c>
      <c r="G523" s="77">
        <f>SUM(G512:G522)</f>
        <v>59.53</v>
      </c>
      <c r="H523" s="67">
        <f>SUM(H512:H522)</f>
        <v>5784596</v>
      </c>
      <c r="I523" s="67"/>
      <c r="J523" s="77">
        <f>SUM(J512:J522)</f>
        <v>79.34</v>
      </c>
      <c r="K523" s="67">
        <f>SUM(K512:K522)</f>
        <v>6389929</v>
      </c>
    </row>
    <row r="524" spans="5:11" ht="12">
      <c r="E524" s="22"/>
      <c r="F524" s="87" t="s">
        <v>1</v>
      </c>
      <c r="G524" s="12" t="s">
        <v>1</v>
      </c>
      <c r="H524" s="12" t="s">
        <v>1</v>
      </c>
      <c r="I524" s="87" t="s">
        <v>1</v>
      </c>
      <c r="J524" s="12" t="s">
        <v>1</v>
      </c>
      <c r="K524" s="15" t="s">
        <v>1</v>
      </c>
    </row>
    <row r="525" spans="3:11" ht="12">
      <c r="C525" s="5" t="s">
        <v>65</v>
      </c>
      <c r="E525" s="22"/>
      <c r="F525" s="87"/>
      <c r="G525" s="12"/>
      <c r="H525" s="15"/>
      <c r="I525" s="87"/>
      <c r="J525" s="12"/>
      <c r="K525" s="15"/>
    </row>
    <row r="527" ht="12">
      <c r="A527" s="4"/>
    </row>
    <row r="528" spans="1:13" s="17" customFormat="1" ht="12">
      <c r="A528" s="34" t="str">
        <f>$A$34</f>
        <v>Institution No.: GFC  </v>
      </c>
      <c r="E528" s="16"/>
      <c r="G528" s="18"/>
      <c r="H528" s="19"/>
      <c r="J528" s="18"/>
      <c r="K528" s="33" t="s">
        <v>228</v>
      </c>
      <c r="M528" s="119"/>
    </row>
    <row r="529" spans="1:13" s="17" customFormat="1" ht="12">
      <c r="A529" s="211" t="s">
        <v>229</v>
      </c>
      <c r="B529" s="211"/>
      <c r="C529" s="211"/>
      <c r="D529" s="211"/>
      <c r="E529" s="211"/>
      <c r="F529" s="211"/>
      <c r="G529" s="211"/>
      <c r="H529" s="211"/>
      <c r="I529" s="211"/>
      <c r="J529" s="211"/>
      <c r="K529" s="211"/>
      <c r="M529" s="119"/>
    </row>
    <row r="530" spans="1:11" ht="12">
      <c r="A530" s="34"/>
      <c r="F530" s="89"/>
      <c r="G530" s="83"/>
      <c r="H530" s="20"/>
      <c r="J530" s="6"/>
      <c r="K530" s="36" t="str">
        <f>$K$3</f>
        <v>Date: 10/3/2011</v>
      </c>
    </row>
    <row r="531" spans="1:11" ht="12">
      <c r="A531" s="11" t="s">
        <v>1</v>
      </c>
      <c r="B531" s="11" t="s">
        <v>1</v>
      </c>
      <c r="C531" s="11" t="s">
        <v>1</v>
      </c>
      <c r="D531" s="11" t="s">
        <v>1</v>
      </c>
      <c r="E531" s="11" t="s">
        <v>1</v>
      </c>
      <c r="F531" s="11" t="s">
        <v>1</v>
      </c>
      <c r="G531" s="12" t="s">
        <v>1</v>
      </c>
      <c r="H531" s="15" t="s">
        <v>1</v>
      </c>
      <c r="I531" s="11" t="s">
        <v>1</v>
      </c>
      <c r="J531" s="12" t="s">
        <v>1</v>
      </c>
      <c r="K531" s="15" t="s">
        <v>1</v>
      </c>
    </row>
    <row r="532" spans="1:11" ht="12">
      <c r="A532" s="37" t="s">
        <v>2</v>
      </c>
      <c r="E532" s="37" t="s">
        <v>2</v>
      </c>
      <c r="F532" s="1"/>
      <c r="G532" s="2"/>
      <c r="H532" s="3" t="s">
        <v>51</v>
      </c>
      <c r="I532" s="1"/>
      <c r="J532" s="2"/>
      <c r="K532" s="3" t="s">
        <v>52</v>
      </c>
    </row>
    <row r="533" spans="1:11" ht="12">
      <c r="A533" s="37" t="s">
        <v>4</v>
      </c>
      <c r="C533" s="38" t="s">
        <v>18</v>
      </c>
      <c r="E533" s="37" t="s">
        <v>4</v>
      </c>
      <c r="F533" s="1"/>
      <c r="G533" s="2" t="s">
        <v>6</v>
      </c>
      <c r="H533" s="3" t="s">
        <v>7</v>
      </c>
      <c r="I533" s="1"/>
      <c r="J533" s="2" t="s">
        <v>6</v>
      </c>
      <c r="K533" s="3" t="s">
        <v>8</v>
      </c>
    </row>
    <row r="534" spans="1:11" ht="12">
      <c r="A534" s="11" t="s">
        <v>1</v>
      </c>
      <c r="B534" s="11" t="s">
        <v>1</v>
      </c>
      <c r="C534" s="11" t="s">
        <v>1</v>
      </c>
      <c r="D534" s="11" t="s">
        <v>1</v>
      </c>
      <c r="E534" s="11" t="s">
        <v>1</v>
      </c>
      <c r="F534" s="11" t="s">
        <v>1</v>
      </c>
      <c r="G534" s="12" t="s">
        <v>1</v>
      </c>
      <c r="H534" s="15" t="s">
        <v>1</v>
      </c>
      <c r="I534" s="11" t="s">
        <v>1</v>
      </c>
      <c r="J534" s="12" t="s">
        <v>1</v>
      </c>
      <c r="K534" s="15" t="s">
        <v>1</v>
      </c>
    </row>
    <row r="535" spans="1:11" ht="12">
      <c r="A535" s="25">
        <v>1</v>
      </c>
      <c r="E535" s="25">
        <v>1</v>
      </c>
      <c r="F535" s="21"/>
      <c r="G535" s="104"/>
      <c r="H535" s="70"/>
      <c r="I535" s="105"/>
      <c r="J535" s="106"/>
      <c r="K535" s="96"/>
    </row>
    <row r="536" spans="1:11" ht="12">
      <c r="A536" s="25">
        <v>2</v>
      </c>
      <c r="E536" s="25">
        <v>2</v>
      </c>
      <c r="F536" s="21"/>
      <c r="G536" s="104"/>
      <c r="H536" s="70"/>
      <c r="I536" s="105"/>
      <c r="J536" s="106"/>
      <c r="K536" s="70"/>
    </row>
    <row r="537" spans="1:11" ht="12">
      <c r="A537" s="25">
        <v>3</v>
      </c>
      <c r="C537" s="107"/>
      <c r="E537" s="25">
        <v>3</v>
      </c>
      <c r="F537" s="21"/>
      <c r="G537" s="104"/>
      <c r="H537" s="70"/>
      <c r="I537" s="105"/>
      <c r="J537" s="106"/>
      <c r="K537" s="70"/>
    </row>
    <row r="538" spans="1:11" ht="12">
      <c r="A538" s="25">
        <v>4</v>
      </c>
      <c r="E538" s="25">
        <v>4</v>
      </c>
      <c r="F538" s="21"/>
      <c r="G538" s="104"/>
      <c r="H538" s="70"/>
      <c r="I538" s="26"/>
      <c r="J538" s="106"/>
      <c r="K538" s="70"/>
    </row>
    <row r="539" spans="1:11" ht="12">
      <c r="A539" s="25">
        <v>5</v>
      </c>
      <c r="E539" s="25">
        <v>5</v>
      </c>
      <c r="F539" s="21"/>
      <c r="G539" s="104"/>
      <c r="H539" s="70"/>
      <c r="I539" s="26"/>
      <c r="J539" s="106"/>
      <c r="K539" s="70"/>
    </row>
    <row r="540" spans="1:11" ht="12">
      <c r="A540" s="25">
        <v>6</v>
      </c>
      <c r="C540" s="4" t="s">
        <v>216</v>
      </c>
      <c r="E540" s="25">
        <v>6</v>
      </c>
      <c r="F540" s="21"/>
      <c r="G540" s="106">
        <v>31.78</v>
      </c>
      <c r="H540" s="70">
        <f>2889499+970969</f>
        <v>3860468</v>
      </c>
      <c r="I540" s="26"/>
      <c r="J540" s="106">
        <f>48.53</f>
        <v>48.53</v>
      </c>
      <c r="K540" s="70">
        <f>813516+175+3856654+1315722-200000+148907-799613-345822</f>
        <v>4789539</v>
      </c>
    </row>
    <row r="541" spans="1:11" ht="12">
      <c r="A541" s="25">
        <v>7</v>
      </c>
      <c r="C541" s="4" t="s">
        <v>217</v>
      </c>
      <c r="E541" s="25">
        <v>7</v>
      </c>
      <c r="F541" s="21"/>
      <c r="G541" s="106"/>
      <c r="H541" s="70">
        <f>1371322+247738</f>
        <v>1619060</v>
      </c>
      <c r="I541" s="105"/>
      <c r="J541" s="106"/>
      <c r="K541" s="70">
        <f>464719+10944+848258+349576</f>
        <v>1673497</v>
      </c>
    </row>
    <row r="542" spans="1:11" ht="12">
      <c r="A542" s="25">
        <v>8</v>
      </c>
      <c r="C542" s="4" t="s">
        <v>218</v>
      </c>
      <c r="E542" s="25">
        <v>8</v>
      </c>
      <c r="F542" s="21"/>
      <c r="G542" s="106">
        <f>SUM(G540:G541)</f>
        <v>31.78</v>
      </c>
      <c r="H542" s="70">
        <f>SUM(H540:H541)</f>
        <v>5479528</v>
      </c>
      <c r="I542" s="105"/>
      <c r="J542" s="106">
        <f>SUM(J540:J541)</f>
        <v>48.53</v>
      </c>
      <c r="K542" s="70">
        <f>SUM(K540:K541)</f>
        <v>6463036</v>
      </c>
    </row>
    <row r="543" spans="1:11" ht="12">
      <c r="A543" s="25">
        <v>9</v>
      </c>
      <c r="C543" s="4"/>
      <c r="E543" s="25">
        <v>9</v>
      </c>
      <c r="F543" s="21"/>
      <c r="G543" s="106"/>
      <c r="H543" s="70"/>
      <c r="I543" s="28"/>
      <c r="J543" s="106"/>
      <c r="K543" s="70"/>
    </row>
    <row r="544" spans="1:11" ht="12">
      <c r="A544" s="25">
        <v>10</v>
      </c>
      <c r="C544" s="4"/>
      <c r="E544" s="25">
        <v>10</v>
      </c>
      <c r="F544" s="21"/>
      <c r="G544" s="106"/>
      <c r="H544" s="70"/>
      <c r="I544" s="26"/>
      <c r="J544" s="106"/>
      <c r="K544" s="70"/>
    </row>
    <row r="545" spans="1:11" ht="12">
      <c r="A545" s="25">
        <v>11</v>
      </c>
      <c r="C545" s="4" t="s">
        <v>200</v>
      </c>
      <c r="E545" s="25">
        <v>11</v>
      </c>
      <c r="G545" s="77">
        <v>32</v>
      </c>
      <c r="H545" s="67">
        <f>1582404+525088</f>
        <v>2107492</v>
      </c>
      <c r="I545" s="28"/>
      <c r="J545" s="77">
        <v>20.25</v>
      </c>
      <c r="K545" s="67">
        <f>1568789+398812</f>
        <v>1967601</v>
      </c>
    </row>
    <row r="546" spans="1:11" ht="12">
      <c r="A546" s="25">
        <v>12</v>
      </c>
      <c r="C546" s="4" t="s">
        <v>201</v>
      </c>
      <c r="E546" s="25">
        <v>12</v>
      </c>
      <c r="G546" s="77"/>
      <c r="H546" s="67">
        <f>767144+129113</f>
        <v>896257</v>
      </c>
      <c r="I546" s="26"/>
      <c r="J546" s="77"/>
      <c r="K546" s="67">
        <f>704308+103863</f>
        <v>808171</v>
      </c>
    </row>
    <row r="547" spans="1:11" ht="12">
      <c r="A547" s="25">
        <v>13</v>
      </c>
      <c r="C547" s="4" t="s">
        <v>219</v>
      </c>
      <c r="E547" s="25">
        <v>13</v>
      </c>
      <c r="F547" s="21"/>
      <c r="G547" s="106">
        <f>SUM(G545:G546)</f>
        <v>32</v>
      </c>
      <c r="H547" s="70">
        <f>SUM(H545:H546)</f>
        <v>3003749</v>
      </c>
      <c r="I547" s="105"/>
      <c r="J547" s="106">
        <f>SUM(J545:J546)</f>
        <v>20.25</v>
      </c>
      <c r="K547" s="70">
        <f>SUM(K545:K546)</f>
        <v>2775772</v>
      </c>
    </row>
    <row r="548" spans="1:11" ht="12">
      <c r="A548" s="25">
        <v>14</v>
      </c>
      <c r="E548" s="25">
        <v>14</v>
      </c>
      <c r="F548" s="21"/>
      <c r="G548" s="106"/>
      <c r="H548" s="70"/>
      <c r="I548" s="105"/>
      <c r="J548" s="106"/>
      <c r="K548" s="70"/>
    </row>
    <row r="549" spans="1:11" ht="12">
      <c r="A549" s="25">
        <v>15</v>
      </c>
      <c r="C549" s="4" t="s">
        <v>203</v>
      </c>
      <c r="E549" s="25">
        <v>15</v>
      </c>
      <c r="F549" s="21"/>
      <c r="G549" s="106">
        <f>G542+G547</f>
        <v>63.78</v>
      </c>
      <c r="H549" s="70">
        <f>H542+H547</f>
        <v>8483277</v>
      </c>
      <c r="I549" s="105"/>
      <c r="J549" s="106">
        <f>J542+J547</f>
        <v>68.78</v>
      </c>
      <c r="K549" s="70">
        <f>K542+K547</f>
        <v>9238808</v>
      </c>
    </row>
    <row r="550" spans="1:11" ht="12">
      <c r="A550" s="25">
        <v>16</v>
      </c>
      <c r="E550" s="25">
        <v>16</v>
      </c>
      <c r="F550" s="21"/>
      <c r="G550" s="106"/>
      <c r="H550" s="70"/>
      <c r="I550" s="105"/>
      <c r="J550" s="106"/>
      <c r="K550" s="70"/>
    </row>
    <row r="551" spans="1:11" ht="12">
      <c r="A551" s="25">
        <v>17</v>
      </c>
      <c r="C551" s="4" t="s">
        <v>204</v>
      </c>
      <c r="E551" s="25">
        <v>17</v>
      </c>
      <c r="F551" s="21"/>
      <c r="G551" s="106"/>
      <c r="H551" s="70">
        <f>95363+22713+2197</f>
        <v>120273</v>
      </c>
      <c r="I551" s="105"/>
      <c r="J551" s="106"/>
      <c r="K551" s="70">
        <f>99148+5075+26408+2114</f>
        <v>132745</v>
      </c>
    </row>
    <row r="552" spans="1:11" ht="12">
      <c r="A552" s="25">
        <v>18</v>
      </c>
      <c r="C552" s="4"/>
      <c r="E552" s="25">
        <v>18</v>
      </c>
      <c r="F552" s="21"/>
      <c r="G552" s="106"/>
      <c r="H552" s="70"/>
      <c r="I552" s="105"/>
      <c r="J552" s="106"/>
      <c r="K552" s="70"/>
    </row>
    <row r="553" spans="1:11" ht="12">
      <c r="A553" s="25">
        <v>19</v>
      </c>
      <c r="C553" s="4" t="s">
        <v>205</v>
      </c>
      <c r="E553" s="25">
        <v>19</v>
      </c>
      <c r="F553" s="21"/>
      <c r="G553" s="106"/>
      <c r="H553" s="70">
        <f>58435</f>
        <v>58435</v>
      </c>
      <c r="I553" s="105"/>
      <c r="J553" s="106"/>
      <c r="K553" s="70">
        <v>58968</v>
      </c>
    </row>
    <row r="554" spans="1:11" ht="12">
      <c r="A554" s="25">
        <v>20</v>
      </c>
      <c r="C554" s="4" t="s">
        <v>206</v>
      </c>
      <c r="E554" s="25">
        <v>20</v>
      </c>
      <c r="F554" s="21"/>
      <c r="G554" s="106"/>
      <c r="H554" s="70">
        <f>2616285+-1588028+785697+1389</f>
        <v>1815343</v>
      </c>
      <c r="I554" s="105"/>
      <c r="J554" s="106"/>
      <c r="K554" s="70">
        <f>6294925-1360346-2710596-374200+770679</f>
        <v>2620462</v>
      </c>
    </row>
    <row r="555" spans="1:11" ht="12">
      <c r="A555" s="25">
        <v>21</v>
      </c>
      <c r="C555" s="4"/>
      <c r="E555" s="25">
        <v>21</v>
      </c>
      <c r="F555" s="21"/>
      <c r="G555" s="106"/>
      <c r="H555" s="70"/>
      <c r="I555" s="105"/>
      <c r="J555" s="106"/>
      <c r="K555" s="70" t="s">
        <v>259</v>
      </c>
    </row>
    <row r="556" spans="1:11" ht="12">
      <c r="A556" s="25">
        <v>22</v>
      </c>
      <c r="C556" s="4"/>
      <c r="E556" s="25">
        <v>22</v>
      </c>
      <c r="F556" s="21"/>
      <c r="G556" s="106"/>
      <c r="H556" s="70"/>
      <c r="I556" s="105"/>
      <c r="J556" s="106"/>
      <c r="K556" s="70"/>
    </row>
    <row r="557" spans="1:11" ht="12">
      <c r="A557" s="25">
        <v>23</v>
      </c>
      <c r="C557" s="4" t="s">
        <v>220</v>
      </c>
      <c r="E557" s="25">
        <v>23</v>
      </c>
      <c r="F557" s="21"/>
      <c r="G557" s="106"/>
      <c r="H557" s="70"/>
      <c r="I557" s="105"/>
      <c r="J557" s="106"/>
      <c r="K557" s="70"/>
    </row>
    <row r="558" spans="1:11" ht="12">
      <c r="A558" s="25">
        <v>24</v>
      </c>
      <c r="C558" s="4"/>
      <c r="E558" s="25">
        <v>24</v>
      </c>
      <c r="F558" s="21"/>
      <c r="G558" s="106"/>
      <c r="H558" s="70"/>
      <c r="I558" s="105"/>
      <c r="J558" s="106"/>
      <c r="K558" s="70"/>
    </row>
    <row r="559" spans="5:11" ht="12">
      <c r="E559" s="22"/>
      <c r="F559" s="87" t="s">
        <v>1</v>
      </c>
      <c r="G559" s="12" t="s">
        <v>1</v>
      </c>
      <c r="H559" s="15" t="s">
        <v>1</v>
      </c>
      <c r="I559" s="87" t="s">
        <v>1</v>
      </c>
      <c r="J559" s="12" t="s">
        <v>1</v>
      </c>
      <c r="K559" s="12" t="s">
        <v>1</v>
      </c>
    </row>
    <row r="560" spans="1:11" ht="12">
      <c r="A560" s="25">
        <v>25</v>
      </c>
      <c r="C560" s="4" t="s">
        <v>230</v>
      </c>
      <c r="E560" s="25">
        <v>25</v>
      </c>
      <c r="G560" s="77">
        <f>SUM(G549:G559)</f>
        <v>63.78</v>
      </c>
      <c r="H560" s="67">
        <f>SUM(H549:H559)</f>
        <v>10477328</v>
      </c>
      <c r="I560" s="67"/>
      <c r="J560" s="77">
        <f>SUM(J549:J559)</f>
        <v>68.78</v>
      </c>
      <c r="K560" s="67">
        <f>SUM(K549:K559)</f>
        <v>12050983</v>
      </c>
    </row>
    <row r="561" spans="5:11" ht="12">
      <c r="E561" s="22"/>
      <c r="F561" s="87" t="s">
        <v>1</v>
      </c>
      <c r="G561" s="12" t="s">
        <v>1</v>
      </c>
      <c r="H561" s="15" t="s">
        <v>1</v>
      </c>
      <c r="I561" s="87" t="s">
        <v>1</v>
      </c>
      <c r="J561" s="12" t="s">
        <v>1</v>
      </c>
      <c r="K561" s="15" t="s">
        <v>1</v>
      </c>
    </row>
    <row r="562" ht="12">
      <c r="C562" s="5" t="s">
        <v>65</v>
      </c>
    </row>
    <row r="565" spans="1:13" s="17" customFormat="1" ht="12">
      <c r="A565" s="34" t="str">
        <f>$A$34</f>
        <v>Institution No.: GFC  </v>
      </c>
      <c r="E565" s="16"/>
      <c r="G565" s="18"/>
      <c r="H565" s="19"/>
      <c r="J565" s="18"/>
      <c r="K565" s="33" t="s">
        <v>231</v>
      </c>
      <c r="M565" s="119"/>
    </row>
    <row r="566" spans="1:13" s="17" customFormat="1" ht="12">
      <c r="A566" s="211" t="s">
        <v>232</v>
      </c>
      <c r="B566" s="211"/>
      <c r="C566" s="211"/>
      <c r="D566" s="211"/>
      <c r="E566" s="211"/>
      <c r="F566" s="211"/>
      <c r="G566" s="211"/>
      <c r="H566" s="211"/>
      <c r="I566" s="211"/>
      <c r="J566" s="211"/>
      <c r="K566" s="211"/>
      <c r="M566" s="119"/>
    </row>
    <row r="567" spans="1:11" ht="12">
      <c r="A567" s="34"/>
      <c r="F567" s="89"/>
      <c r="G567" s="83"/>
      <c r="H567" s="84"/>
      <c r="J567" s="6"/>
      <c r="K567" s="36" t="str">
        <f>$K$3</f>
        <v>Date: 10/3/2011</v>
      </c>
    </row>
    <row r="568" spans="1:11" ht="12">
      <c r="A568" s="11" t="s">
        <v>1</v>
      </c>
      <c r="B568" s="11" t="s">
        <v>1</v>
      </c>
      <c r="C568" s="11" t="s">
        <v>1</v>
      </c>
      <c r="D568" s="11" t="s">
        <v>1</v>
      </c>
      <c r="E568" s="11" t="s">
        <v>1</v>
      </c>
      <c r="F568" s="11" t="s">
        <v>1</v>
      </c>
      <c r="G568" s="12" t="s">
        <v>1</v>
      </c>
      <c r="H568" s="15" t="s">
        <v>1</v>
      </c>
      <c r="I568" s="11" t="s">
        <v>1</v>
      </c>
      <c r="J568" s="12" t="s">
        <v>1</v>
      </c>
      <c r="K568" s="15" t="s">
        <v>1</v>
      </c>
    </row>
    <row r="569" spans="1:11" ht="12">
      <c r="A569" s="37" t="s">
        <v>2</v>
      </c>
      <c r="E569" s="37" t="s">
        <v>2</v>
      </c>
      <c r="F569" s="1"/>
      <c r="G569" s="2"/>
      <c r="H569" s="3" t="s">
        <v>51</v>
      </c>
      <c r="I569" s="1"/>
      <c r="J569" s="2"/>
      <c r="K569" s="3" t="s">
        <v>52</v>
      </c>
    </row>
    <row r="570" spans="1:11" ht="12">
      <c r="A570" s="37" t="s">
        <v>4</v>
      </c>
      <c r="C570" s="38" t="s">
        <v>18</v>
      </c>
      <c r="E570" s="37" t="s">
        <v>4</v>
      </c>
      <c r="F570" s="1"/>
      <c r="G570" s="2" t="s">
        <v>6</v>
      </c>
      <c r="H570" s="3" t="s">
        <v>7</v>
      </c>
      <c r="I570" s="1"/>
      <c r="J570" s="2" t="s">
        <v>6</v>
      </c>
      <c r="K570" s="3" t="s">
        <v>8</v>
      </c>
    </row>
    <row r="571" spans="1:11" ht="12">
      <c r="A571" s="11" t="s">
        <v>1</v>
      </c>
      <c r="B571" s="11" t="s">
        <v>1</v>
      </c>
      <c r="C571" s="11" t="s">
        <v>1</v>
      </c>
      <c r="D571" s="11" t="s">
        <v>1</v>
      </c>
      <c r="E571" s="11" t="s">
        <v>1</v>
      </c>
      <c r="F571" s="11" t="s">
        <v>1</v>
      </c>
      <c r="G571" s="12"/>
      <c r="H571" s="15"/>
      <c r="I571" s="11"/>
      <c r="J571" s="12"/>
      <c r="K571" s="15"/>
    </row>
    <row r="572" spans="1:11" ht="12">
      <c r="A572" s="25">
        <v>1</v>
      </c>
      <c r="E572" s="25">
        <v>1</v>
      </c>
      <c r="F572" s="21"/>
      <c r="G572" s="104"/>
      <c r="H572" s="70"/>
      <c r="I572" s="105"/>
      <c r="J572" s="106"/>
      <c r="K572" s="96"/>
    </row>
    <row r="573" spans="1:11" ht="12">
      <c r="A573" s="25">
        <v>2</v>
      </c>
      <c r="E573" s="25">
        <v>2</v>
      </c>
      <c r="F573" s="21"/>
      <c r="G573" s="104"/>
      <c r="H573" s="70"/>
      <c r="I573" s="105"/>
      <c r="J573" s="106"/>
      <c r="K573" s="70"/>
    </row>
    <row r="574" spans="1:11" ht="12">
      <c r="A574" s="25">
        <v>3</v>
      </c>
      <c r="C574" s="107"/>
      <c r="E574" s="25">
        <v>3</v>
      </c>
      <c r="F574" s="21"/>
      <c r="G574" s="104"/>
      <c r="H574" s="70"/>
      <c r="I574" s="105"/>
      <c r="J574" s="106"/>
      <c r="K574" s="70"/>
    </row>
    <row r="575" spans="1:11" ht="12">
      <c r="A575" s="25">
        <v>4</v>
      </c>
      <c r="E575" s="25">
        <v>4</v>
      </c>
      <c r="F575" s="21"/>
      <c r="G575" s="104"/>
      <c r="H575" s="70"/>
      <c r="I575" s="26"/>
      <c r="J575" s="106"/>
      <c r="K575" s="70"/>
    </row>
    <row r="576" spans="1:11" ht="12">
      <c r="A576" s="25">
        <v>5</v>
      </c>
      <c r="E576" s="25">
        <v>5</v>
      </c>
      <c r="F576" s="21"/>
      <c r="G576" s="104"/>
      <c r="H576" s="70"/>
      <c r="I576" s="26"/>
      <c r="J576" s="106"/>
      <c r="K576" s="70"/>
    </row>
    <row r="577" spans="1:11" ht="12">
      <c r="A577" s="25">
        <v>6</v>
      </c>
      <c r="C577" s="4" t="s">
        <v>216</v>
      </c>
      <c r="E577" s="25">
        <v>6</v>
      </c>
      <c r="F577" s="21"/>
      <c r="G577" s="106">
        <v>5.75</v>
      </c>
      <c r="H577" s="70">
        <v>528968</v>
      </c>
      <c r="I577" s="26"/>
      <c r="J577" s="106">
        <v>9</v>
      </c>
      <c r="K577" s="70">
        <f>525175+11454</f>
        <v>536629</v>
      </c>
    </row>
    <row r="578" spans="1:11" ht="12">
      <c r="A578" s="25">
        <v>7</v>
      </c>
      <c r="C578" s="4" t="s">
        <v>217</v>
      </c>
      <c r="E578" s="25">
        <v>7</v>
      </c>
      <c r="F578" s="21"/>
      <c r="G578" s="106"/>
      <c r="H578" s="70">
        <v>172724</v>
      </c>
      <c r="I578" s="105"/>
      <c r="J578" s="106"/>
      <c r="K578" s="70">
        <v>148803</v>
      </c>
    </row>
    <row r="579" spans="1:11" ht="12">
      <c r="A579" s="25">
        <v>8</v>
      </c>
      <c r="C579" s="4" t="s">
        <v>218</v>
      </c>
      <c r="E579" s="25">
        <v>8</v>
      </c>
      <c r="F579" s="21"/>
      <c r="G579" s="106">
        <f>SUM(G577:G578)</f>
        <v>5.75</v>
      </c>
      <c r="H579" s="70">
        <f>SUM(H577:H578)</f>
        <v>701692</v>
      </c>
      <c r="I579" s="105"/>
      <c r="J579" s="106">
        <f>SUM(J577:J578)</f>
        <v>9</v>
      </c>
      <c r="K579" s="70">
        <f>SUM(K577:K578)</f>
        <v>685432</v>
      </c>
    </row>
    <row r="580" spans="1:11" ht="12">
      <c r="A580" s="25">
        <v>9</v>
      </c>
      <c r="C580" s="4"/>
      <c r="E580" s="25">
        <v>9</v>
      </c>
      <c r="F580" s="21"/>
      <c r="G580" s="106"/>
      <c r="H580" s="70"/>
      <c r="I580" s="28"/>
      <c r="J580" s="106"/>
      <c r="K580" s="70"/>
    </row>
    <row r="581" spans="1:11" ht="12">
      <c r="A581" s="25">
        <v>10</v>
      </c>
      <c r="C581" s="4"/>
      <c r="E581" s="25">
        <v>10</v>
      </c>
      <c r="F581" s="21"/>
      <c r="G581" s="106"/>
      <c r="H581" s="70"/>
      <c r="I581" s="26"/>
      <c r="J581" s="106"/>
      <c r="K581" s="70"/>
    </row>
    <row r="582" spans="1:11" ht="12">
      <c r="A582" s="25">
        <v>11</v>
      </c>
      <c r="C582" s="4" t="s">
        <v>200</v>
      </c>
      <c r="E582" s="25">
        <v>11</v>
      </c>
      <c r="G582" s="77">
        <v>54.36</v>
      </c>
      <c r="H582" s="67">
        <v>2023008</v>
      </c>
      <c r="I582" s="28"/>
      <c r="J582" s="77">
        <v>56.75</v>
      </c>
      <c r="K582" s="67">
        <v>2312937</v>
      </c>
    </row>
    <row r="583" spans="1:11" ht="12">
      <c r="A583" s="25">
        <v>12</v>
      </c>
      <c r="C583" s="4" t="s">
        <v>201</v>
      </c>
      <c r="E583" s="25">
        <v>12</v>
      </c>
      <c r="G583" s="77"/>
      <c r="H583" s="67">
        <v>705129</v>
      </c>
      <c r="I583" s="26"/>
      <c r="J583" s="77"/>
      <c r="K583" s="67">
        <v>644416</v>
      </c>
    </row>
    <row r="584" spans="1:11" ht="12">
      <c r="A584" s="25">
        <v>13</v>
      </c>
      <c r="C584" s="4" t="s">
        <v>219</v>
      </c>
      <c r="E584" s="25">
        <v>13</v>
      </c>
      <c r="F584" s="21"/>
      <c r="G584" s="106">
        <f>SUM(G582:G583)</f>
        <v>54.36</v>
      </c>
      <c r="H584" s="70">
        <f>SUM(H582:H583)</f>
        <v>2728137</v>
      </c>
      <c r="I584" s="105"/>
      <c r="J584" s="106">
        <f>SUM(J582:J583)</f>
        <v>56.75</v>
      </c>
      <c r="K584" s="70">
        <f>SUM(K582:K583)</f>
        <v>2957353</v>
      </c>
    </row>
    <row r="585" spans="1:11" ht="12">
      <c r="A585" s="25">
        <v>14</v>
      </c>
      <c r="E585" s="25">
        <v>14</v>
      </c>
      <c r="F585" s="21"/>
      <c r="G585" s="106"/>
      <c r="H585" s="70"/>
      <c r="I585" s="105"/>
      <c r="J585" s="106"/>
      <c r="K585" s="70"/>
    </row>
    <row r="586" spans="1:11" ht="12">
      <c r="A586" s="25">
        <v>15</v>
      </c>
      <c r="C586" s="4" t="s">
        <v>203</v>
      </c>
      <c r="E586" s="25">
        <v>15</v>
      </c>
      <c r="F586" s="21"/>
      <c r="G586" s="106">
        <f>G579+G584</f>
        <v>60.11</v>
      </c>
      <c r="H586" s="70">
        <f>H579+H584</f>
        <v>3429829</v>
      </c>
      <c r="I586" s="105"/>
      <c r="J586" s="106">
        <f>J579+J584</f>
        <v>65.75</v>
      </c>
      <c r="K586" s="70">
        <f>K579+K584</f>
        <v>3642785</v>
      </c>
    </row>
    <row r="587" spans="1:11" ht="12">
      <c r="A587" s="25">
        <v>16</v>
      </c>
      <c r="E587" s="25">
        <v>16</v>
      </c>
      <c r="F587" s="21"/>
      <c r="G587" s="106"/>
      <c r="H587" s="70"/>
      <c r="I587" s="105"/>
      <c r="J587" s="106"/>
      <c r="K587" s="70"/>
    </row>
    <row r="588" spans="1:11" ht="12">
      <c r="A588" s="25">
        <v>17</v>
      </c>
      <c r="C588" s="4" t="s">
        <v>204</v>
      </c>
      <c r="E588" s="25">
        <v>17</v>
      </c>
      <c r="F588" s="21"/>
      <c r="G588" s="106"/>
      <c r="H588" s="70">
        <v>182666</v>
      </c>
      <c r="I588" s="105"/>
      <c r="J588" s="106"/>
      <c r="K588" s="70">
        <f>182242+11253</f>
        <v>193495</v>
      </c>
    </row>
    <row r="589" spans="1:11" ht="12">
      <c r="A589" s="25">
        <v>18</v>
      </c>
      <c r="C589" s="4"/>
      <c r="E589" s="25">
        <v>18</v>
      </c>
      <c r="F589" s="21"/>
      <c r="G589" s="106"/>
      <c r="H589" s="70"/>
      <c r="I589" s="105"/>
      <c r="J589" s="106"/>
      <c r="K589" s="70"/>
    </row>
    <row r="590" spans="1:11" ht="12">
      <c r="A590" s="25">
        <v>19</v>
      </c>
      <c r="C590" s="4" t="s">
        <v>205</v>
      </c>
      <c r="E590" s="25">
        <v>19</v>
      </c>
      <c r="F590" s="21"/>
      <c r="G590" s="106"/>
      <c r="H590" s="70">
        <v>2310</v>
      </c>
      <c r="I590" s="105"/>
      <c r="J590" s="106"/>
      <c r="K590" s="70">
        <v>5138</v>
      </c>
    </row>
    <row r="591" spans="1:11" ht="12">
      <c r="A591" s="25">
        <v>20</v>
      </c>
      <c r="C591" s="4" t="s">
        <v>206</v>
      </c>
      <c r="E591" s="25">
        <v>20</v>
      </c>
      <c r="F591" s="21"/>
      <c r="G591" s="106"/>
      <c r="H591" s="70">
        <f>1501305+-82100-94759</f>
        <v>1324446</v>
      </c>
      <c r="I591" s="105"/>
      <c r="J591" s="106"/>
      <c r="K591" s="70">
        <f>1643366+-53530+35358</f>
        <v>1625194</v>
      </c>
    </row>
    <row r="592" spans="1:11" ht="12">
      <c r="A592" s="25">
        <v>21</v>
      </c>
      <c r="C592" s="4" t="s">
        <v>233</v>
      </c>
      <c r="E592" s="25">
        <v>21</v>
      </c>
      <c r="F592" s="21"/>
      <c r="G592" s="106"/>
      <c r="H592" s="70">
        <v>1544093</v>
      </c>
      <c r="I592" s="105"/>
      <c r="J592" s="106"/>
      <c r="K592" s="70">
        <v>2339068</v>
      </c>
    </row>
    <row r="593" spans="1:11" ht="12">
      <c r="A593" s="25">
        <v>22</v>
      </c>
      <c r="C593" s="4"/>
      <c r="E593" s="25">
        <v>22</v>
      </c>
      <c r="F593" s="21"/>
      <c r="G593" s="106"/>
      <c r="H593" s="70"/>
      <c r="I593" s="105"/>
      <c r="J593" s="106"/>
      <c r="K593" s="70"/>
    </row>
    <row r="594" spans="1:11" ht="12">
      <c r="A594" s="25">
        <v>23</v>
      </c>
      <c r="C594" s="4" t="s">
        <v>220</v>
      </c>
      <c r="E594" s="25">
        <v>23</v>
      </c>
      <c r="F594" s="21"/>
      <c r="G594" s="106"/>
      <c r="H594" s="70"/>
      <c r="I594" s="105"/>
      <c r="J594" s="106"/>
      <c r="K594" s="70"/>
    </row>
    <row r="595" spans="1:11" ht="12">
      <c r="A595" s="25">
        <v>24</v>
      </c>
      <c r="C595" s="4"/>
      <c r="E595" s="25">
        <v>24</v>
      </c>
      <c r="F595" s="21"/>
      <c r="G595" s="106"/>
      <c r="H595" s="70"/>
      <c r="I595" s="105"/>
      <c r="J595" s="106"/>
      <c r="K595" s="70"/>
    </row>
    <row r="596" spans="5:11" ht="12">
      <c r="E596" s="22"/>
      <c r="F596" s="87" t="s">
        <v>1</v>
      </c>
      <c r="G596" s="12"/>
      <c r="H596" s="12"/>
      <c r="I596" s="87" t="s">
        <v>1</v>
      </c>
      <c r="J596" s="12"/>
      <c r="K596" s="12"/>
    </row>
    <row r="597" spans="1:11" ht="12">
      <c r="A597" s="25">
        <v>25</v>
      </c>
      <c r="C597" s="4" t="s">
        <v>234</v>
      </c>
      <c r="E597" s="25">
        <v>25</v>
      </c>
      <c r="G597" s="77">
        <f>SUM(G586:G596)</f>
        <v>60.11</v>
      </c>
      <c r="H597" s="67">
        <f>SUM(H586:H596)</f>
        <v>6483344</v>
      </c>
      <c r="I597" s="67"/>
      <c r="J597" s="77">
        <f>SUM(J586:J596)</f>
        <v>65.75</v>
      </c>
      <c r="K597" s="67">
        <f>SUM(K586:K596)</f>
        <v>7805680</v>
      </c>
    </row>
    <row r="598" spans="5:11" ht="12">
      <c r="E598" s="22"/>
      <c r="F598" s="87" t="s">
        <v>1</v>
      </c>
      <c r="G598" s="12" t="s">
        <v>1</v>
      </c>
      <c r="H598" s="12"/>
      <c r="I598" s="87" t="s">
        <v>1</v>
      </c>
      <c r="J598" s="12" t="s">
        <v>1</v>
      </c>
      <c r="K598" s="15" t="s">
        <v>1</v>
      </c>
    </row>
    <row r="599" spans="3:11" ht="12">
      <c r="C599" s="5" t="s">
        <v>65</v>
      </c>
      <c r="E599" s="22"/>
      <c r="F599" s="87"/>
      <c r="G599" s="12"/>
      <c r="H599" s="15"/>
      <c r="I599" s="87"/>
      <c r="J599" s="12"/>
      <c r="K599" s="15"/>
    </row>
    <row r="601" ht="12">
      <c r="A601" s="4"/>
    </row>
    <row r="602" spans="1:13" s="17" customFormat="1" ht="12">
      <c r="A602" s="34" t="str">
        <f>$A$34</f>
        <v>Institution No.: GFC  </v>
      </c>
      <c r="E602" s="16"/>
      <c r="G602" s="18"/>
      <c r="H602" s="19"/>
      <c r="J602" s="18"/>
      <c r="K602" s="33" t="s">
        <v>235</v>
      </c>
      <c r="M602" s="119"/>
    </row>
    <row r="603" spans="1:13" s="17" customFormat="1" ht="12">
      <c r="A603" s="211" t="s">
        <v>236</v>
      </c>
      <c r="B603" s="211"/>
      <c r="C603" s="211"/>
      <c r="D603" s="211"/>
      <c r="E603" s="211"/>
      <c r="F603" s="211"/>
      <c r="G603" s="211"/>
      <c r="H603" s="211"/>
      <c r="I603" s="211"/>
      <c r="J603" s="211"/>
      <c r="K603" s="211"/>
      <c r="M603" s="119"/>
    </row>
    <row r="604" spans="1:11" ht="12">
      <c r="A604" s="34"/>
      <c r="F604" s="89"/>
      <c r="G604" s="83"/>
      <c r="H604" s="84"/>
      <c r="J604" s="6"/>
      <c r="K604" s="36" t="str">
        <f>$K$3</f>
        <v>Date: 10/3/2011</v>
      </c>
    </row>
    <row r="605" spans="1:11" ht="12">
      <c r="A605" s="11" t="s">
        <v>1</v>
      </c>
      <c r="B605" s="11" t="s">
        <v>1</v>
      </c>
      <c r="C605" s="11" t="s">
        <v>1</v>
      </c>
      <c r="D605" s="11" t="s">
        <v>1</v>
      </c>
      <c r="E605" s="11" t="s">
        <v>1</v>
      </c>
      <c r="F605" s="11" t="s">
        <v>1</v>
      </c>
      <c r="G605" s="12" t="s">
        <v>1</v>
      </c>
      <c r="H605" s="15" t="s">
        <v>1</v>
      </c>
      <c r="I605" s="11" t="s">
        <v>1</v>
      </c>
      <c r="J605" s="12" t="s">
        <v>1</v>
      </c>
      <c r="K605" s="15" t="s">
        <v>1</v>
      </c>
    </row>
    <row r="606" spans="1:11" ht="12">
      <c r="A606" s="37" t="s">
        <v>2</v>
      </c>
      <c r="E606" s="37" t="s">
        <v>2</v>
      </c>
      <c r="F606" s="1"/>
      <c r="G606" s="2"/>
      <c r="H606" s="3" t="s">
        <v>51</v>
      </c>
      <c r="I606" s="1"/>
      <c r="J606" s="2"/>
      <c r="K606" s="3" t="s">
        <v>52</v>
      </c>
    </row>
    <row r="607" spans="1:11" ht="12">
      <c r="A607" s="37" t="s">
        <v>4</v>
      </c>
      <c r="C607" s="38" t="s">
        <v>18</v>
      </c>
      <c r="E607" s="37" t="s">
        <v>4</v>
      </c>
      <c r="G607" s="6"/>
      <c r="H607" s="3" t="s">
        <v>7</v>
      </c>
      <c r="J607" s="6"/>
      <c r="K607" s="3" t="s">
        <v>8</v>
      </c>
    </row>
    <row r="608" spans="1:11" ht="12">
      <c r="A608" s="11" t="s">
        <v>1</v>
      </c>
      <c r="B608" s="11" t="s">
        <v>1</v>
      </c>
      <c r="C608" s="11" t="s">
        <v>1</v>
      </c>
      <c r="D608" s="11" t="s">
        <v>1</v>
      </c>
      <c r="E608" s="11" t="s">
        <v>1</v>
      </c>
      <c r="F608" s="11" t="s">
        <v>1</v>
      </c>
      <c r="G608" s="12" t="s">
        <v>1</v>
      </c>
      <c r="H608" s="15" t="s">
        <v>1</v>
      </c>
      <c r="I608" s="11" t="s">
        <v>1</v>
      </c>
      <c r="J608" s="12" t="s">
        <v>1</v>
      </c>
      <c r="K608" s="15" t="s">
        <v>1</v>
      </c>
    </row>
    <row r="609" spans="1:11" ht="12">
      <c r="A609" s="25">
        <v>1</v>
      </c>
      <c r="C609" s="4" t="s">
        <v>237</v>
      </c>
      <c r="E609" s="25">
        <v>1</v>
      </c>
      <c r="F609" s="21"/>
      <c r="G609" s="96"/>
      <c r="H609" s="96">
        <f>16235038+722169-12949591+440416</f>
        <v>4448032</v>
      </c>
      <c r="I609" s="96"/>
      <c r="J609" s="96"/>
      <c r="K609" s="96">
        <v>4762134</v>
      </c>
    </row>
    <row r="610" spans="1:11" ht="12">
      <c r="A610" s="25">
        <f aca="true" t="shared" si="1" ref="A610:A627">(A609+1)</f>
        <v>2</v>
      </c>
      <c r="C610" s="21"/>
      <c r="E610" s="25">
        <f aca="true" t="shared" si="2" ref="E610:E627">(E609+1)</f>
        <v>2</v>
      </c>
      <c r="F610" s="21"/>
      <c r="G610" s="23"/>
      <c r="H610" s="24"/>
      <c r="I610" s="21"/>
      <c r="J610" s="23"/>
      <c r="K610" s="24"/>
    </row>
    <row r="611" spans="1:11" ht="12">
      <c r="A611" s="25">
        <f t="shared" si="1"/>
        <v>3</v>
      </c>
      <c r="C611" s="21"/>
      <c r="E611" s="25">
        <f t="shared" si="2"/>
        <v>3</v>
      </c>
      <c r="F611" s="21"/>
      <c r="G611" s="23"/>
      <c r="H611" s="24"/>
      <c r="I611" s="21"/>
      <c r="J611" s="23"/>
      <c r="K611" s="24"/>
    </row>
    <row r="612" spans="1:11" ht="12">
      <c r="A612" s="25">
        <f t="shared" si="1"/>
        <v>4</v>
      </c>
      <c r="C612" s="21"/>
      <c r="E612" s="25">
        <f t="shared" si="2"/>
        <v>4</v>
      </c>
      <c r="F612" s="21"/>
      <c r="G612" s="23"/>
      <c r="H612" s="24"/>
      <c r="I612" s="21"/>
      <c r="J612" s="23"/>
      <c r="K612" s="24"/>
    </row>
    <row r="613" spans="1:11" ht="12">
      <c r="A613" s="25">
        <f t="shared" si="1"/>
        <v>5</v>
      </c>
      <c r="C613" s="21"/>
      <c r="E613" s="25">
        <f t="shared" si="2"/>
        <v>5</v>
      </c>
      <c r="F613" s="21"/>
      <c r="G613" s="23"/>
      <c r="H613" s="24"/>
      <c r="I613" s="21"/>
      <c r="J613" s="23"/>
      <c r="K613" s="24"/>
    </row>
    <row r="614" spans="1:11" ht="12">
      <c r="A614" s="25">
        <f t="shared" si="1"/>
        <v>6</v>
      </c>
      <c r="C614" s="21"/>
      <c r="E614" s="25">
        <f t="shared" si="2"/>
        <v>6</v>
      </c>
      <c r="F614" s="21"/>
      <c r="G614" s="23"/>
      <c r="H614" s="24"/>
      <c r="I614" s="21"/>
      <c r="J614" s="23"/>
      <c r="K614" s="24"/>
    </row>
    <row r="615" spans="1:11" ht="12">
      <c r="A615" s="25">
        <f t="shared" si="1"/>
        <v>7</v>
      </c>
      <c r="C615" s="21"/>
      <c r="E615" s="25">
        <f t="shared" si="2"/>
        <v>7</v>
      </c>
      <c r="F615" s="21"/>
      <c r="G615" s="23"/>
      <c r="H615" s="24"/>
      <c r="I615" s="21"/>
      <c r="J615" s="23"/>
      <c r="K615" s="24"/>
    </row>
    <row r="616" spans="1:11" ht="12">
      <c r="A616" s="25">
        <f t="shared" si="1"/>
        <v>8</v>
      </c>
      <c r="C616" s="21"/>
      <c r="E616" s="25">
        <f t="shared" si="2"/>
        <v>8</v>
      </c>
      <c r="F616" s="21"/>
      <c r="G616" s="23"/>
      <c r="H616" s="24"/>
      <c r="I616" s="21"/>
      <c r="J616" s="23"/>
      <c r="K616" s="24"/>
    </row>
    <row r="617" spans="1:11" ht="12">
      <c r="A617" s="25">
        <f t="shared" si="1"/>
        <v>9</v>
      </c>
      <c r="C617" s="21"/>
      <c r="E617" s="25">
        <f t="shared" si="2"/>
        <v>9</v>
      </c>
      <c r="F617" s="21"/>
      <c r="G617" s="23"/>
      <c r="H617" s="24"/>
      <c r="I617" s="21"/>
      <c r="J617" s="23"/>
      <c r="K617" s="24"/>
    </row>
    <row r="618" spans="1:11" ht="12">
      <c r="A618" s="25">
        <f t="shared" si="1"/>
        <v>10</v>
      </c>
      <c r="C618" s="21"/>
      <c r="E618" s="25">
        <f t="shared" si="2"/>
        <v>10</v>
      </c>
      <c r="F618" s="21"/>
      <c r="G618" s="23"/>
      <c r="H618" s="24"/>
      <c r="I618" s="21"/>
      <c r="J618" s="23"/>
      <c r="K618" s="24"/>
    </row>
    <row r="619" spans="1:11" ht="12">
      <c r="A619" s="25">
        <f t="shared" si="1"/>
        <v>11</v>
      </c>
      <c r="C619" s="21"/>
      <c r="E619" s="25">
        <f t="shared" si="2"/>
        <v>11</v>
      </c>
      <c r="G619" s="23"/>
      <c r="H619" s="24"/>
      <c r="I619" s="21"/>
      <c r="J619" s="23"/>
      <c r="K619" s="24"/>
    </row>
    <row r="620" spans="1:11" ht="12">
      <c r="A620" s="25">
        <f t="shared" si="1"/>
        <v>12</v>
      </c>
      <c r="C620" s="21"/>
      <c r="E620" s="25">
        <f t="shared" si="2"/>
        <v>12</v>
      </c>
      <c r="G620" s="23"/>
      <c r="H620" s="24"/>
      <c r="I620" s="21"/>
      <c r="J620" s="23"/>
      <c r="K620" s="24"/>
    </row>
    <row r="621" spans="1:11" ht="12">
      <c r="A621" s="25">
        <f t="shared" si="1"/>
        <v>13</v>
      </c>
      <c r="C621" s="21"/>
      <c r="E621" s="25">
        <f t="shared" si="2"/>
        <v>13</v>
      </c>
      <c r="F621" s="21"/>
      <c r="G621" s="23"/>
      <c r="H621" s="24"/>
      <c r="I621" s="21"/>
      <c r="J621" s="23"/>
      <c r="K621" s="24"/>
    </row>
    <row r="622" spans="1:11" ht="12">
      <c r="A622" s="25">
        <f t="shared" si="1"/>
        <v>14</v>
      </c>
      <c r="C622" s="21"/>
      <c r="E622" s="25">
        <f t="shared" si="2"/>
        <v>14</v>
      </c>
      <c r="F622" s="21"/>
      <c r="G622" s="23"/>
      <c r="H622" s="24"/>
      <c r="I622" s="21"/>
      <c r="J622" s="23"/>
      <c r="K622" s="24"/>
    </row>
    <row r="623" spans="1:11" ht="12">
      <c r="A623" s="25">
        <f t="shared" si="1"/>
        <v>15</v>
      </c>
      <c r="C623" s="21"/>
      <c r="E623" s="25">
        <f t="shared" si="2"/>
        <v>15</v>
      </c>
      <c r="F623" s="21"/>
      <c r="G623" s="23"/>
      <c r="H623" s="24"/>
      <c r="I623" s="21"/>
      <c r="J623" s="23"/>
      <c r="K623" s="24"/>
    </row>
    <row r="624" spans="1:11" ht="12">
      <c r="A624" s="25">
        <f t="shared" si="1"/>
        <v>16</v>
      </c>
      <c r="C624" s="21"/>
      <c r="E624" s="25">
        <f t="shared" si="2"/>
        <v>16</v>
      </c>
      <c r="F624" s="21"/>
      <c r="G624" s="23"/>
      <c r="H624" s="24"/>
      <c r="I624" s="21"/>
      <c r="J624" s="23"/>
      <c r="K624" s="24"/>
    </row>
    <row r="625" spans="1:11" ht="12">
      <c r="A625" s="25">
        <f t="shared" si="1"/>
        <v>17</v>
      </c>
      <c r="C625" s="21"/>
      <c r="E625" s="25">
        <f t="shared" si="2"/>
        <v>17</v>
      </c>
      <c r="F625" s="21"/>
      <c r="G625" s="23"/>
      <c r="H625" s="24"/>
      <c r="I625" s="21"/>
      <c r="J625" s="23"/>
      <c r="K625" s="24"/>
    </row>
    <row r="626" spans="1:11" ht="12">
      <c r="A626" s="25">
        <f t="shared" si="1"/>
        <v>18</v>
      </c>
      <c r="C626" s="21"/>
      <c r="E626" s="25">
        <f t="shared" si="2"/>
        <v>18</v>
      </c>
      <c r="F626" s="21"/>
      <c r="G626" s="23"/>
      <c r="H626" s="24"/>
      <c r="I626" s="21"/>
      <c r="J626" s="23"/>
      <c r="K626" s="24"/>
    </row>
    <row r="627" spans="1:11" ht="12">
      <c r="A627" s="25">
        <f t="shared" si="1"/>
        <v>19</v>
      </c>
      <c r="C627" s="21"/>
      <c r="E627" s="25">
        <f t="shared" si="2"/>
        <v>19</v>
      </c>
      <c r="F627" s="21"/>
      <c r="G627" s="23"/>
      <c r="H627" s="24"/>
      <c r="I627" s="21"/>
      <c r="J627" s="23"/>
      <c r="K627" s="24"/>
    </row>
    <row r="628" spans="1:11" ht="12">
      <c r="A628" s="25">
        <v>20</v>
      </c>
      <c r="E628" s="25">
        <v>20</v>
      </c>
      <c r="F628" s="87"/>
      <c r="G628" s="12"/>
      <c r="H628" s="15"/>
      <c r="I628" s="87"/>
      <c r="J628" s="12"/>
      <c r="K628" s="15"/>
    </row>
    <row r="629" spans="1:11" ht="12">
      <c r="A629" s="25">
        <v>21</v>
      </c>
      <c r="E629" s="25">
        <v>21</v>
      </c>
      <c r="F629" s="87"/>
      <c r="G629" s="12"/>
      <c r="H629" s="20"/>
      <c r="I629" s="87"/>
      <c r="J629" s="12"/>
      <c r="K629" s="20"/>
    </row>
    <row r="630" spans="1:11" ht="12">
      <c r="A630" s="25">
        <v>22</v>
      </c>
      <c r="E630" s="25">
        <v>22</v>
      </c>
      <c r="G630" s="6"/>
      <c r="H630" s="20"/>
      <c r="J630" s="6"/>
      <c r="K630" s="20"/>
    </row>
    <row r="631" spans="1:11" ht="12">
      <c r="A631" s="25">
        <v>23</v>
      </c>
      <c r="D631" s="111"/>
      <c r="E631" s="25">
        <v>23</v>
      </c>
      <c r="H631" s="20"/>
      <c r="K631" s="20"/>
    </row>
    <row r="632" spans="1:11" ht="12">
      <c r="A632" s="25">
        <v>24</v>
      </c>
      <c r="D632" s="111"/>
      <c r="E632" s="25">
        <v>24</v>
      </c>
      <c r="H632" s="20"/>
      <c r="K632" s="20"/>
    </row>
    <row r="633" spans="6:11" ht="12">
      <c r="F633" s="87" t="s">
        <v>1</v>
      </c>
      <c r="G633" s="12" t="s">
        <v>1</v>
      </c>
      <c r="H633" s="15"/>
      <c r="I633" s="87"/>
      <c r="J633" s="12"/>
      <c r="K633" s="15"/>
    </row>
    <row r="634" spans="1:11" ht="12">
      <c r="A634" s="25">
        <v>25</v>
      </c>
      <c r="C634" s="4" t="s">
        <v>238</v>
      </c>
      <c r="E634" s="25">
        <v>25</v>
      </c>
      <c r="G634" s="56"/>
      <c r="H634" s="53">
        <f>SUM(H609:H632)</f>
        <v>4448032</v>
      </c>
      <c r="I634" s="53"/>
      <c r="J634" s="56"/>
      <c r="K634" s="53">
        <f>SUM(K609:K632)</f>
        <v>4762134</v>
      </c>
    </row>
    <row r="635" spans="4:11" ht="12">
      <c r="D635" s="111"/>
      <c r="F635" s="87" t="s">
        <v>1</v>
      </c>
      <c r="G635" s="12" t="s">
        <v>1</v>
      </c>
      <c r="H635" s="15"/>
      <c r="I635" s="87"/>
      <c r="J635" s="12"/>
      <c r="K635" s="15"/>
    </row>
    <row r="636" spans="6:11" ht="12">
      <c r="F636" s="87"/>
      <c r="G636" s="12"/>
      <c r="H636" s="15"/>
      <c r="I636" s="87"/>
      <c r="J636" s="12"/>
      <c r="K636" s="15"/>
    </row>
    <row r="637" spans="3:11" ht="24.75" customHeight="1">
      <c r="C637" s="201" t="s">
        <v>239</v>
      </c>
      <c r="D637" s="201"/>
      <c r="E637" s="201"/>
      <c r="F637" s="201"/>
      <c r="G637" s="201"/>
      <c r="H637" s="201"/>
      <c r="I637" s="201"/>
      <c r="J637" s="201"/>
      <c r="K637" s="61"/>
    </row>
    <row r="638" spans="1:13" s="100" customFormat="1" ht="12">
      <c r="A638" s="5"/>
      <c r="B638" s="5"/>
      <c r="C638" s="5"/>
      <c r="D638" s="5"/>
      <c r="E638" s="5"/>
      <c r="F638" s="5"/>
      <c r="G638" s="6"/>
      <c r="H638" s="20"/>
      <c r="I638" s="5"/>
      <c r="J638" s="6"/>
      <c r="K638" s="20"/>
      <c r="M638" s="137"/>
    </row>
    <row r="639" ht="12">
      <c r="A639" s="4"/>
    </row>
    <row r="640" spans="1:11" ht="12">
      <c r="A640" s="34" t="str">
        <f>$A$34</f>
        <v>Institution No.: GFC  </v>
      </c>
      <c r="B640" s="17"/>
      <c r="C640" s="17"/>
      <c r="D640" s="17"/>
      <c r="E640" s="16"/>
      <c r="F640" s="17"/>
      <c r="G640" s="18"/>
      <c r="H640" s="19"/>
      <c r="I640" s="17"/>
      <c r="J640" s="18"/>
      <c r="K640" s="33" t="s">
        <v>240</v>
      </c>
    </row>
    <row r="641" spans="1:13" s="17" customFormat="1" ht="12">
      <c r="A641" s="211" t="s">
        <v>241</v>
      </c>
      <c r="B641" s="211"/>
      <c r="C641" s="211"/>
      <c r="D641" s="211"/>
      <c r="E641" s="211"/>
      <c r="F641" s="211"/>
      <c r="G641" s="211"/>
      <c r="H641" s="211"/>
      <c r="I641" s="211"/>
      <c r="J641" s="211"/>
      <c r="K641" s="211"/>
      <c r="M641" s="119"/>
    </row>
    <row r="642" spans="1:13" s="17" customFormat="1" ht="12">
      <c r="A642" s="34"/>
      <c r="B642" s="5"/>
      <c r="C642" s="5"/>
      <c r="D642" s="5"/>
      <c r="E642" s="5"/>
      <c r="F642" s="5"/>
      <c r="G642" s="94"/>
      <c r="H642" s="20"/>
      <c r="I642" s="5"/>
      <c r="J642" s="6"/>
      <c r="K642" s="36" t="str">
        <f>$K$3</f>
        <v>Date: 10/3/2011</v>
      </c>
      <c r="M642" s="119"/>
    </row>
    <row r="643" spans="1:11" ht="12">
      <c r="A643" s="11" t="s">
        <v>1</v>
      </c>
      <c r="B643" s="11" t="s">
        <v>1</v>
      </c>
      <c r="C643" s="11" t="s">
        <v>1</v>
      </c>
      <c r="D643" s="11" t="s">
        <v>1</v>
      </c>
      <c r="E643" s="11" t="s">
        <v>1</v>
      </c>
      <c r="F643" s="11" t="s">
        <v>1</v>
      </c>
      <c r="G643" s="12" t="s">
        <v>1</v>
      </c>
      <c r="H643" s="15" t="s">
        <v>1</v>
      </c>
      <c r="I643" s="11" t="s">
        <v>1</v>
      </c>
      <c r="J643" s="12" t="s">
        <v>1</v>
      </c>
      <c r="K643" s="15" t="s">
        <v>1</v>
      </c>
    </row>
    <row r="644" spans="1:11" ht="12">
      <c r="A644" s="37" t="s">
        <v>2</v>
      </c>
      <c r="E644" s="37" t="s">
        <v>2</v>
      </c>
      <c r="F644" s="1"/>
      <c r="G644" s="2"/>
      <c r="H644" s="3" t="s">
        <v>51</v>
      </c>
      <c r="I644" s="1"/>
      <c r="J644" s="2"/>
      <c r="K644" s="3" t="s">
        <v>52</v>
      </c>
    </row>
    <row r="645" spans="1:11" ht="12">
      <c r="A645" s="37" t="s">
        <v>4</v>
      </c>
      <c r="C645" s="38" t="s">
        <v>18</v>
      </c>
      <c r="E645" s="37" t="s">
        <v>4</v>
      </c>
      <c r="F645" s="1"/>
      <c r="G645" s="2" t="s">
        <v>6</v>
      </c>
      <c r="H645" s="3" t="s">
        <v>7</v>
      </c>
      <c r="I645" s="1"/>
      <c r="J645" s="2" t="s">
        <v>6</v>
      </c>
      <c r="K645" s="3" t="s">
        <v>8</v>
      </c>
    </row>
    <row r="646" spans="1:11" ht="12">
      <c r="A646" s="11" t="s">
        <v>1</v>
      </c>
      <c r="B646" s="11" t="s">
        <v>1</v>
      </c>
      <c r="C646" s="11" t="s">
        <v>1</v>
      </c>
      <c r="D646" s="11" t="s">
        <v>1</v>
      </c>
      <c r="E646" s="11" t="s">
        <v>1</v>
      </c>
      <c r="F646" s="11" t="s">
        <v>1</v>
      </c>
      <c r="G646" s="12" t="s">
        <v>1</v>
      </c>
      <c r="H646" s="15" t="s">
        <v>1</v>
      </c>
      <c r="I646" s="11" t="s">
        <v>1</v>
      </c>
      <c r="J646" s="12" t="s">
        <v>1</v>
      </c>
      <c r="K646" s="15" t="s">
        <v>1</v>
      </c>
    </row>
    <row r="647" spans="1:11" ht="12">
      <c r="A647" s="25">
        <v>1</v>
      </c>
      <c r="B647" s="11"/>
      <c r="C647" s="4"/>
      <c r="D647" s="11"/>
      <c r="E647" s="25">
        <v>1</v>
      </c>
      <c r="F647" s="11"/>
      <c r="G647" s="12"/>
      <c r="H647" s="15"/>
      <c r="I647" s="11"/>
      <c r="J647" s="12"/>
      <c r="K647" s="15"/>
    </row>
    <row r="648" spans="1:11" ht="12">
      <c r="A648" s="25">
        <v>2</v>
      </c>
      <c r="B648" s="11"/>
      <c r="C648" s="4"/>
      <c r="D648" s="11"/>
      <c r="E648" s="25">
        <v>2</v>
      </c>
      <c r="F648" s="11"/>
      <c r="G648" s="12"/>
      <c r="H648" s="15"/>
      <c r="I648" s="11"/>
      <c r="J648" s="12"/>
      <c r="K648" s="15"/>
    </row>
    <row r="649" spans="1:11" ht="12">
      <c r="A649" s="25">
        <v>3</v>
      </c>
      <c r="C649" s="4"/>
      <c r="E649" s="25">
        <v>3</v>
      </c>
      <c r="F649" s="21"/>
      <c r="G649" s="97"/>
      <c r="H649" s="96"/>
      <c r="I649" s="96"/>
      <c r="J649" s="97"/>
      <c r="K649" s="96"/>
    </row>
    <row r="650" spans="1:11" ht="12">
      <c r="A650" s="25">
        <v>4</v>
      </c>
      <c r="C650" s="4"/>
      <c r="E650" s="25">
        <v>4</v>
      </c>
      <c r="F650" s="21"/>
      <c r="G650" s="97"/>
      <c r="H650" s="96"/>
      <c r="I650" s="96"/>
      <c r="J650" s="97"/>
      <c r="K650" s="96"/>
    </row>
    <row r="651" spans="1:8" ht="12">
      <c r="A651" s="25">
        <v>5</v>
      </c>
      <c r="H651" s="82"/>
    </row>
    <row r="652" spans="1:11" ht="12">
      <c r="A652" s="25">
        <v>6</v>
      </c>
      <c r="C652" s="4" t="s">
        <v>196</v>
      </c>
      <c r="E652" s="25">
        <v>5</v>
      </c>
      <c r="F652" s="21"/>
      <c r="G652" s="97"/>
      <c r="H652" s="96"/>
      <c r="I652" s="96"/>
      <c r="J652" s="97"/>
      <c r="K652" s="97"/>
    </row>
    <row r="653" spans="1:11" ht="12">
      <c r="A653" s="25">
        <v>7</v>
      </c>
      <c r="C653" s="4" t="s">
        <v>197</v>
      </c>
      <c r="E653" s="25">
        <v>6</v>
      </c>
      <c r="F653" s="21"/>
      <c r="G653" s="97"/>
      <c r="H653" s="96">
        <v>12737</v>
      </c>
      <c r="I653" s="96"/>
      <c r="J653" s="97"/>
      <c r="K653" s="96"/>
    </row>
    <row r="654" spans="1:11" ht="12">
      <c r="A654" s="25">
        <v>8</v>
      </c>
      <c r="C654" s="4" t="s">
        <v>242</v>
      </c>
      <c r="E654" s="25">
        <v>7</v>
      </c>
      <c r="F654" s="21"/>
      <c r="G654" s="97"/>
      <c r="H654" s="96"/>
      <c r="I654" s="96"/>
      <c r="J654" s="97"/>
      <c r="K654" s="96"/>
    </row>
    <row r="655" spans="1:11" ht="12">
      <c r="A655" s="25">
        <v>9</v>
      </c>
      <c r="C655" s="4" t="s">
        <v>211</v>
      </c>
      <c r="E655" s="25">
        <v>8</v>
      </c>
      <c r="F655" s="21"/>
      <c r="G655" s="97">
        <f>SUM(G652:G654)</f>
        <v>0</v>
      </c>
      <c r="H655" s="96">
        <f>SUM(H652:H654)</f>
        <v>12737</v>
      </c>
      <c r="I655" s="97"/>
      <c r="J655" s="97">
        <f>SUM(J652:J654)</f>
        <v>0</v>
      </c>
      <c r="K655" s="97">
        <f>SUM(K652:K654)</f>
        <v>0</v>
      </c>
    </row>
    <row r="656" spans="1:11" ht="12">
      <c r="A656" s="25">
        <v>10</v>
      </c>
      <c r="C656" s="4"/>
      <c r="E656" s="25">
        <v>10</v>
      </c>
      <c r="F656" s="21"/>
      <c r="G656" s="97"/>
      <c r="H656" s="96"/>
      <c r="I656" s="96"/>
      <c r="J656" s="97"/>
      <c r="K656" s="96"/>
    </row>
    <row r="657" spans="1:11" ht="12">
      <c r="A657" s="25">
        <v>11</v>
      </c>
      <c r="C657" s="4" t="s">
        <v>200</v>
      </c>
      <c r="E657" s="25">
        <v>11</v>
      </c>
      <c r="F657" s="21"/>
      <c r="G657" s="97"/>
      <c r="H657" s="96"/>
      <c r="I657" s="96"/>
      <c r="J657" s="97"/>
      <c r="K657" s="96"/>
    </row>
    <row r="658" spans="1:11" ht="12">
      <c r="A658" s="25">
        <v>12</v>
      </c>
      <c r="C658" s="4" t="s">
        <v>201</v>
      </c>
      <c r="E658" s="25">
        <v>12</v>
      </c>
      <c r="F658" s="21"/>
      <c r="G658" s="97"/>
      <c r="H658" s="96"/>
      <c r="I658" s="96"/>
      <c r="J658" s="97"/>
      <c r="K658" s="96"/>
    </row>
    <row r="659" spans="1:11" ht="12">
      <c r="A659" s="25">
        <v>13</v>
      </c>
      <c r="C659" s="4" t="s">
        <v>212</v>
      </c>
      <c r="E659" s="25">
        <v>13</v>
      </c>
      <c r="F659" s="21"/>
      <c r="G659" s="97">
        <f>SUM(G657:G658)</f>
        <v>0</v>
      </c>
      <c r="H659" s="96">
        <f>SUM(H657:H658)</f>
        <v>0</v>
      </c>
      <c r="I659" s="56"/>
      <c r="J659" s="97">
        <f>SUM(J657:J658)</f>
        <v>0</v>
      </c>
      <c r="K659" s="97">
        <f>SUM(K657:K658)</f>
        <v>0</v>
      </c>
    </row>
    <row r="660" spans="1:11" ht="12">
      <c r="A660" s="25">
        <v>14</v>
      </c>
      <c r="E660" s="25">
        <v>14</v>
      </c>
      <c r="F660" s="21"/>
      <c r="G660" s="112"/>
      <c r="H660" s="96"/>
      <c r="I660" s="53"/>
      <c r="J660" s="112"/>
      <c r="K660" s="96"/>
    </row>
    <row r="661" spans="1:11" ht="12">
      <c r="A661" s="25">
        <v>15</v>
      </c>
      <c r="C661" s="4" t="s">
        <v>203</v>
      </c>
      <c r="E661" s="25">
        <v>15</v>
      </c>
      <c r="G661" s="113">
        <f>SUM(G655+G659)</f>
        <v>0</v>
      </c>
      <c r="H661" s="53">
        <f>SUM(H655+H659)</f>
        <v>12737</v>
      </c>
      <c r="I661" s="53"/>
      <c r="J661" s="113">
        <f>SUM(J655+J659)</f>
        <v>0</v>
      </c>
      <c r="K661" s="53">
        <f>SUM(K655+K659)</f>
        <v>0</v>
      </c>
    </row>
    <row r="662" spans="1:16" ht="12">
      <c r="A662" s="25">
        <v>16</v>
      </c>
      <c r="E662" s="25">
        <v>16</v>
      </c>
      <c r="G662" s="113"/>
      <c r="H662" s="53"/>
      <c r="I662" s="53"/>
      <c r="J662" s="113"/>
      <c r="K662" s="53"/>
      <c r="P662" s="5" t="s">
        <v>0</v>
      </c>
    </row>
    <row r="663" spans="1:11" ht="12">
      <c r="A663" s="25">
        <v>17</v>
      </c>
      <c r="C663" s="4" t="s">
        <v>204</v>
      </c>
      <c r="E663" s="25">
        <v>17</v>
      </c>
      <c r="F663" s="21"/>
      <c r="G663" s="97"/>
      <c r="H663" s="96"/>
      <c r="I663" s="96"/>
      <c r="J663" s="97"/>
      <c r="K663" s="96"/>
    </row>
    <row r="664" spans="1:11" ht="12">
      <c r="A664" s="25">
        <v>18</v>
      </c>
      <c r="E664" s="25">
        <v>18</v>
      </c>
      <c r="F664" s="21"/>
      <c r="G664" s="97"/>
      <c r="H664" s="96"/>
      <c r="I664" s="96"/>
      <c r="J664" s="97"/>
      <c r="K664" s="96"/>
    </row>
    <row r="665" spans="1:11" ht="12">
      <c r="A665" s="25">
        <v>19</v>
      </c>
      <c r="C665" s="4" t="s">
        <v>205</v>
      </c>
      <c r="E665" s="25">
        <v>19</v>
      </c>
      <c r="F665" s="21"/>
      <c r="G665" s="97"/>
      <c r="H665" s="96"/>
      <c r="I665" s="96"/>
      <c r="J665" s="97"/>
      <c r="K665" s="96"/>
    </row>
    <row r="666" spans="1:11" ht="12">
      <c r="A666" s="25">
        <v>20</v>
      </c>
      <c r="C666" s="99" t="s">
        <v>206</v>
      </c>
      <c r="E666" s="25">
        <v>20</v>
      </c>
      <c r="F666" s="21"/>
      <c r="G666" s="97"/>
      <c r="H666" s="96"/>
      <c r="I666" s="96"/>
      <c r="J666" s="97"/>
      <c r="K666" s="96"/>
    </row>
    <row r="667" spans="1:11" ht="12">
      <c r="A667" s="25">
        <v>21</v>
      </c>
      <c r="C667" s="99"/>
      <c r="E667" s="25">
        <v>21</v>
      </c>
      <c r="F667" s="21"/>
      <c r="G667" s="97"/>
      <c r="H667" s="96"/>
      <c r="I667" s="96"/>
      <c r="J667" s="97"/>
      <c r="K667" s="96"/>
    </row>
    <row r="668" spans="1:11" ht="12">
      <c r="A668" s="25">
        <v>22</v>
      </c>
      <c r="C668" s="4"/>
      <c r="E668" s="25">
        <v>22</v>
      </c>
      <c r="G668" s="97"/>
      <c r="H668" s="96"/>
      <c r="I668" s="96"/>
      <c r="J668" s="97"/>
      <c r="K668" s="96"/>
    </row>
    <row r="669" spans="1:11" ht="12">
      <c r="A669" s="25">
        <v>23</v>
      </c>
      <c r="C669" s="4" t="s">
        <v>207</v>
      </c>
      <c r="E669" s="25">
        <v>23</v>
      </c>
      <c r="G669" s="97"/>
      <c r="H669" s="96"/>
      <c r="I669" s="96"/>
      <c r="J669" s="97"/>
      <c r="K669" s="96"/>
    </row>
    <row r="670" spans="1:11" ht="12">
      <c r="A670" s="25">
        <v>24</v>
      </c>
      <c r="C670" s="4"/>
      <c r="E670" s="25">
        <v>24</v>
      </c>
      <c r="G670" s="97"/>
      <c r="H670" s="96"/>
      <c r="I670" s="96"/>
      <c r="J670" s="97"/>
      <c r="K670" s="96"/>
    </row>
    <row r="671" spans="1:11" ht="12">
      <c r="A671" s="25"/>
      <c r="E671" s="25"/>
      <c r="F671" s="87" t="s">
        <v>1</v>
      </c>
      <c r="G671" s="101"/>
      <c r="H671" s="98"/>
      <c r="I671" s="87"/>
      <c r="J671" s="101"/>
      <c r="K671" s="15"/>
    </row>
    <row r="672" spans="1:11" ht="12">
      <c r="A672" s="25">
        <v>25</v>
      </c>
      <c r="C672" s="4" t="s">
        <v>243</v>
      </c>
      <c r="E672" s="25">
        <v>25</v>
      </c>
      <c r="G672" s="53">
        <f>SUM(G661:G670)</f>
        <v>0</v>
      </c>
      <c r="H672" s="53">
        <f>SUM(H661:H670)</f>
        <v>12737</v>
      </c>
      <c r="I672" s="102"/>
      <c r="J672" s="53">
        <f>SUM(J661:J670)</f>
        <v>0</v>
      </c>
      <c r="K672" s="53">
        <f>SUM(K661:K670)</f>
        <v>0</v>
      </c>
    </row>
    <row r="673" spans="6:11" ht="12">
      <c r="F673" s="87" t="s">
        <v>1</v>
      </c>
      <c r="G673" s="12"/>
      <c r="H673" s="15"/>
      <c r="I673" s="87"/>
      <c r="J673" s="12"/>
      <c r="K673" s="15"/>
    </row>
    <row r="674" spans="1:3" ht="12">
      <c r="A674" s="4"/>
      <c r="C674" s="5" t="s">
        <v>65</v>
      </c>
    </row>
    <row r="676" spans="1:11" ht="12">
      <c r="A676" s="4"/>
      <c r="H676" s="20"/>
      <c r="K676" s="20"/>
    </row>
    <row r="677" spans="1:11" ht="12">
      <c r="A677" s="34" t="str">
        <f>$A$34</f>
        <v>Institution No.: GFC  </v>
      </c>
      <c r="B677" s="17"/>
      <c r="C677" s="17"/>
      <c r="D677" s="17"/>
      <c r="E677" s="16"/>
      <c r="F677" s="17"/>
      <c r="G677" s="18"/>
      <c r="H677" s="19"/>
      <c r="I677" s="17"/>
      <c r="J677" s="18"/>
      <c r="K677" s="33" t="s">
        <v>244</v>
      </c>
    </row>
    <row r="678" spans="1:11" ht="12">
      <c r="A678" s="210" t="s">
        <v>245</v>
      </c>
      <c r="B678" s="210"/>
      <c r="C678" s="210"/>
      <c r="D678" s="210"/>
      <c r="E678" s="210"/>
      <c r="F678" s="210"/>
      <c r="G678" s="210"/>
      <c r="H678" s="210"/>
      <c r="I678" s="210"/>
      <c r="J678" s="210"/>
      <c r="K678" s="210"/>
    </row>
    <row r="679" spans="1:11" ht="12">
      <c r="A679" s="34"/>
      <c r="H679" s="114"/>
      <c r="J679" s="6"/>
      <c r="K679" s="36" t="str">
        <f>$K$3</f>
        <v>Date: 10/3/2011</v>
      </c>
    </row>
    <row r="680" spans="1:11" ht="12">
      <c r="A680" s="11" t="s">
        <v>1</v>
      </c>
      <c r="B680" s="11" t="s">
        <v>1</v>
      </c>
      <c r="C680" s="11" t="s">
        <v>1</v>
      </c>
      <c r="D680" s="11" t="s">
        <v>1</v>
      </c>
      <c r="E680" s="11" t="s">
        <v>1</v>
      </c>
      <c r="F680" s="11" t="s">
        <v>1</v>
      </c>
      <c r="G680" s="12" t="s">
        <v>1</v>
      </c>
      <c r="H680" s="15" t="s">
        <v>1</v>
      </c>
      <c r="I680" s="11" t="s">
        <v>1</v>
      </c>
      <c r="J680" s="12" t="s">
        <v>1</v>
      </c>
      <c r="K680" s="15" t="s">
        <v>1</v>
      </c>
    </row>
    <row r="681" spans="1:11" ht="12">
      <c r="A681" s="37" t="s">
        <v>2</v>
      </c>
      <c r="E681" s="37" t="s">
        <v>2</v>
      </c>
      <c r="F681" s="1"/>
      <c r="G681" s="2"/>
      <c r="H681" s="3" t="s">
        <v>51</v>
      </c>
      <c r="I681" s="1"/>
      <c r="J681" s="2"/>
      <c r="K681" s="3" t="s">
        <v>52</v>
      </c>
    </row>
    <row r="682" spans="1:11" ht="12">
      <c r="A682" s="37" t="s">
        <v>4</v>
      </c>
      <c r="C682" s="38" t="s">
        <v>18</v>
      </c>
      <c r="E682" s="37" t="s">
        <v>4</v>
      </c>
      <c r="F682" s="1"/>
      <c r="G682" s="2"/>
      <c r="H682" s="3" t="s">
        <v>7</v>
      </c>
      <c r="I682" s="1"/>
      <c r="J682" s="2"/>
      <c r="K682" s="3" t="s">
        <v>8</v>
      </c>
    </row>
    <row r="683" spans="1:11" ht="12">
      <c r="A683" s="11" t="s">
        <v>1</v>
      </c>
      <c r="B683" s="11" t="s">
        <v>1</v>
      </c>
      <c r="C683" s="11" t="s">
        <v>1</v>
      </c>
      <c r="D683" s="11" t="s">
        <v>1</v>
      </c>
      <c r="E683" s="11" t="s">
        <v>1</v>
      </c>
      <c r="F683" s="11" t="s">
        <v>1</v>
      </c>
      <c r="G683" s="12" t="s">
        <v>1</v>
      </c>
      <c r="H683" s="15" t="s">
        <v>1</v>
      </c>
      <c r="I683" s="11" t="s">
        <v>1</v>
      </c>
      <c r="J683" s="12" t="s">
        <v>1</v>
      </c>
      <c r="K683" s="15" t="s">
        <v>1</v>
      </c>
    </row>
    <row r="684" spans="1:11" ht="12">
      <c r="A684" s="90">
        <v>1</v>
      </c>
      <c r="C684" s="5" t="s">
        <v>246</v>
      </c>
      <c r="E684" s="90">
        <v>1</v>
      </c>
      <c r="F684" s="21"/>
      <c r="G684" s="96"/>
      <c r="H684" s="96"/>
      <c r="I684" s="96"/>
      <c r="J684" s="96"/>
      <c r="K684" s="96"/>
    </row>
    <row r="685" spans="1:11" ht="12">
      <c r="A685" s="90">
        <v>2</v>
      </c>
      <c r="C685" s="142" t="s">
        <v>260</v>
      </c>
      <c r="E685" s="90">
        <v>2</v>
      </c>
      <c r="F685" s="21"/>
      <c r="G685" s="96"/>
      <c r="H685" s="96">
        <f>80000+49768.75</f>
        <v>129768.75</v>
      </c>
      <c r="I685" s="96"/>
      <c r="J685" s="96"/>
      <c r="K685" s="96"/>
    </row>
    <row r="686" spans="1:11" ht="12">
      <c r="A686" s="90">
        <v>3</v>
      </c>
      <c r="C686" s="143" t="s">
        <v>261</v>
      </c>
      <c r="E686" s="90">
        <v>3</v>
      </c>
      <c r="F686" s="21"/>
      <c r="G686" s="96"/>
      <c r="H686" s="96">
        <f>164000+279550</f>
        <v>443550</v>
      </c>
      <c r="I686" s="96"/>
      <c r="J686" s="96"/>
      <c r="K686" s="96">
        <v>451950</v>
      </c>
    </row>
    <row r="687" spans="1:11" ht="12">
      <c r="A687" s="90">
        <v>4</v>
      </c>
      <c r="C687" s="144" t="s">
        <v>262</v>
      </c>
      <c r="E687" s="90">
        <v>4</v>
      </c>
      <c r="F687" s="21"/>
      <c r="G687" s="96"/>
      <c r="H687" s="96">
        <f>48000+6000+2400+3600+18698.4+2337.3+934.92+1402.38</f>
        <v>83373</v>
      </c>
      <c r="I687" s="96"/>
      <c r="J687" s="96"/>
      <c r="K687" s="96"/>
    </row>
    <row r="688" spans="1:11" ht="12">
      <c r="A688" s="90">
        <v>5</v>
      </c>
      <c r="C688" s="145" t="s">
        <v>263</v>
      </c>
      <c r="E688" s="90">
        <v>5</v>
      </c>
      <c r="F688" s="21"/>
      <c r="G688" s="96"/>
      <c r="H688" s="96">
        <f>410110.5+1405418.7</f>
        <v>1815529.2</v>
      </c>
      <c r="I688" s="96"/>
      <c r="J688" s="96"/>
      <c r="K688" s="96">
        <v>1594000</v>
      </c>
    </row>
    <row r="689" spans="1:11" ht="12">
      <c r="A689" s="90">
        <v>6</v>
      </c>
      <c r="C689" s="21"/>
      <c r="E689" s="90">
        <v>6</v>
      </c>
      <c r="F689" s="21"/>
      <c r="G689" s="96"/>
      <c r="H689" s="96"/>
      <c r="I689" s="96"/>
      <c r="J689" s="96"/>
      <c r="K689" s="96"/>
    </row>
    <row r="690" spans="1:11" ht="12">
      <c r="A690" s="90">
        <v>7</v>
      </c>
      <c r="C690" s="21"/>
      <c r="E690" s="90">
        <v>7</v>
      </c>
      <c r="F690" s="21"/>
      <c r="G690" s="96"/>
      <c r="H690" s="96"/>
      <c r="I690" s="96"/>
      <c r="J690" s="96"/>
      <c r="K690" s="96"/>
    </row>
    <row r="691" spans="1:11" ht="12">
      <c r="A691" s="90">
        <v>8</v>
      </c>
      <c r="E691" s="90">
        <v>8</v>
      </c>
      <c r="F691" s="21"/>
      <c r="G691" s="96"/>
      <c r="H691" s="96"/>
      <c r="I691" s="96"/>
      <c r="J691" s="96"/>
      <c r="K691" s="96"/>
    </row>
    <row r="692" spans="1:11" ht="12">
      <c r="A692" s="90">
        <v>9</v>
      </c>
      <c r="E692" s="90">
        <v>9</v>
      </c>
      <c r="F692" s="21"/>
      <c r="G692" s="96"/>
      <c r="H692" s="96"/>
      <c r="I692" s="96"/>
      <c r="J692" s="96"/>
      <c r="K692" s="96"/>
    </row>
    <row r="693" spans="1:11" ht="12">
      <c r="A693" s="93"/>
      <c r="E693" s="93"/>
      <c r="F693" s="87" t="s">
        <v>1</v>
      </c>
      <c r="G693" s="108" t="s">
        <v>1</v>
      </c>
      <c r="H693" s="108"/>
      <c r="I693" s="108"/>
      <c r="J693" s="108"/>
      <c r="K693" s="108"/>
    </row>
    <row r="694" spans="1:11" ht="12">
      <c r="A694" s="90">
        <v>10</v>
      </c>
      <c r="C694" s="5" t="s">
        <v>247</v>
      </c>
      <c r="E694" s="90">
        <v>10</v>
      </c>
      <c r="G694" s="56"/>
      <c r="H694" s="96">
        <f>SUM(H684:H692)</f>
        <v>2472220.95</v>
      </c>
      <c r="I694" s="53"/>
      <c r="J694" s="56"/>
      <c r="K694" s="96">
        <f>SUM(K684:K692)</f>
        <v>2045950</v>
      </c>
    </row>
    <row r="695" spans="1:11" ht="12">
      <c r="A695" s="90"/>
      <c r="E695" s="90"/>
      <c r="F695" s="87" t="s">
        <v>1</v>
      </c>
      <c r="G695" s="108" t="s">
        <v>1</v>
      </c>
      <c r="H695" s="108"/>
      <c r="I695" s="108"/>
      <c r="J695" s="108"/>
      <c r="K695" s="108"/>
    </row>
    <row r="696" spans="1:13" ht="12">
      <c r="A696" s="90">
        <v>11</v>
      </c>
      <c r="C696" s="21"/>
      <c r="E696" s="90">
        <v>11</v>
      </c>
      <c r="F696" s="21"/>
      <c r="G696" s="96"/>
      <c r="H696" s="96"/>
      <c r="I696" s="96"/>
      <c r="J696" s="96"/>
      <c r="K696" s="96"/>
      <c r="M696" s="125"/>
    </row>
    <row r="697" spans="1:13" ht="12">
      <c r="A697" s="90">
        <v>12</v>
      </c>
      <c r="C697" s="4" t="s">
        <v>248</v>
      </c>
      <c r="E697" s="90">
        <v>12</v>
      </c>
      <c r="F697" s="21"/>
      <c r="G697" s="96"/>
      <c r="H697" s="96">
        <v>9484167</v>
      </c>
      <c r="I697" s="96"/>
      <c r="J697" s="96"/>
      <c r="K697" s="96">
        <f>-1108428+18300+200000+2710596+374200</f>
        <v>2194668</v>
      </c>
      <c r="M697" s="125"/>
    </row>
    <row r="698" spans="1:13" ht="12">
      <c r="A698" s="90">
        <v>13</v>
      </c>
      <c r="C698" s="21" t="s">
        <v>249</v>
      </c>
      <c r="E698" s="90">
        <v>13</v>
      </c>
      <c r="F698" s="21"/>
      <c r="G698" s="96"/>
      <c r="H698" s="96"/>
      <c r="I698" s="96"/>
      <c r="J698" s="96"/>
      <c r="K698" s="96"/>
      <c r="M698" s="125"/>
    </row>
    <row r="699" spans="1:13" ht="12">
      <c r="A699" s="90">
        <v>14</v>
      </c>
      <c r="C699" s="5" t="s">
        <v>264</v>
      </c>
      <c r="E699" s="90">
        <v>14</v>
      </c>
      <c r="F699" s="21"/>
      <c r="G699" s="96"/>
      <c r="H699" s="96">
        <v>1190097</v>
      </c>
      <c r="I699" s="96"/>
      <c r="J699" s="96"/>
      <c r="K699" s="96">
        <f>1358260+80000</f>
        <v>1438260</v>
      </c>
      <c r="M699" s="125"/>
    </row>
    <row r="700" spans="1:13" ht="12">
      <c r="A700" s="90">
        <v>15</v>
      </c>
      <c r="E700" s="90">
        <v>15</v>
      </c>
      <c r="F700" s="21"/>
      <c r="G700" s="96"/>
      <c r="H700" s="96"/>
      <c r="I700" s="96"/>
      <c r="J700" s="96"/>
      <c r="K700" s="96"/>
      <c r="M700" s="125"/>
    </row>
    <row r="701" spans="1:13" ht="12">
      <c r="A701" s="90">
        <v>16</v>
      </c>
      <c r="E701" s="90">
        <v>16</v>
      </c>
      <c r="F701" s="21"/>
      <c r="G701" s="96"/>
      <c r="H701" s="96"/>
      <c r="I701" s="96"/>
      <c r="J701" s="96"/>
      <c r="K701" s="96"/>
      <c r="M701" s="125"/>
    </row>
    <row r="702" spans="1:13" ht="12">
      <c r="A702" s="90">
        <v>17</v>
      </c>
      <c r="C702" s="91"/>
      <c r="D702" s="92"/>
      <c r="E702" s="90">
        <v>17</v>
      </c>
      <c r="F702" s="21"/>
      <c r="G702" s="96"/>
      <c r="H702" s="96"/>
      <c r="I702" s="96"/>
      <c r="J702" s="96"/>
      <c r="K702" s="96"/>
      <c r="M702" s="125"/>
    </row>
    <row r="703" spans="1:13" ht="12">
      <c r="A703" s="90">
        <v>18</v>
      </c>
      <c r="C703" s="92"/>
      <c r="D703" s="92"/>
      <c r="E703" s="90">
        <v>18</v>
      </c>
      <c r="F703" s="21"/>
      <c r="G703" s="96"/>
      <c r="H703" s="96"/>
      <c r="I703" s="96"/>
      <c r="J703" s="96"/>
      <c r="K703" s="96"/>
      <c r="M703" s="125"/>
    </row>
    <row r="704" spans="1:11" ht="12">
      <c r="A704" s="90"/>
      <c r="C704" s="115"/>
      <c r="D704" s="92"/>
      <c r="E704" s="90"/>
      <c r="F704" s="87" t="s">
        <v>1</v>
      </c>
      <c r="G704" s="12" t="s">
        <v>1</v>
      </c>
      <c r="H704" s="15"/>
      <c r="I704" s="87"/>
      <c r="J704" s="12"/>
      <c r="K704" s="15"/>
    </row>
    <row r="705" spans="1:11" ht="12">
      <c r="A705" s="90">
        <v>19</v>
      </c>
      <c r="C705" s="5" t="s">
        <v>250</v>
      </c>
      <c r="D705" s="92"/>
      <c r="E705" s="90">
        <v>19</v>
      </c>
      <c r="G705" s="53"/>
      <c r="H705" s="53">
        <f>SUM(H696:H703)</f>
        <v>10674264</v>
      </c>
      <c r="I705" s="96"/>
      <c r="J705" s="96"/>
      <c r="K705" s="53">
        <f>SUM(K696:K703)</f>
        <v>3632928</v>
      </c>
    </row>
    <row r="706" spans="1:11" ht="12">
      <c r="A706" s="90"/>
      <c r="C706" s="115"/>
      <c r="D706" s="92"/>
      <c r="E706" s="90"/>
      <c r="F706" s="87" t="s">
        <v>1</v>
      </c>
      <c r="G706" s="12" t="s">
        <v>1</v>
      </c>
      <c r="H706" s="15"/>
      <c r="I706" s="87"/>
      <c r="J706" s="12"/>
      <c r="K706" s="15"/>
    </row>
    <row r="707" spans="1:8" ht="12">
      <c r="A707" s="90"/>
      <c r="C707" s="92"/>
      <c r="D707" s="92"/>
      <c r="E707" s="90"/>
      <c r="H707" s="24"/>
    </row>
    <row r="708" spans="1:11" ht="12">
      <c r="A708" s="90">
        <v>20</v>
      </c>
      <c r="C708" s="4" t="s">
        <v>251</v>
      </c>
      <c r="E708" s="90">
        <v>20</v>
      </c>
      <c r="G708" s="56"/>
      <c r="H708" s="53">
        <f>SUM(H694,H705)</f>
        <v>13146484.95</v>
      </c>
      <c r="I708" s="53"/>
      <c r="J708" s="56"/>
      <c r="K708" s="53">
        <f>SUM(K694,K705)</f>
        <v>5678878</v>
      </c>
    </row>
    <row r="709" spans="3:11" ht="12">
      <c r="C709" s="39" t="s">
        <v>252</v>
      </c>
      <c r="E709" s="22"/>
      <c r="F709" s="87" t="s">
        <v>1</v>
      </c>
      <c r="G709" s="12" t="s">
        <v>1</v>
      </c>
      <c r="H709" s="15"/>
      <c r="I709" s="87"/>
      <c r="J709" s="12"/>
      <c r="K709" s="15"/>
    </row>
    <row r="710" ht="12">
      <c r="C710" s="4" t="s">
        <v>0</v>
      </c>
    </row>
    <row r="711" spans="4:11" ht="12">
      <c r="D711" s="4"/>
      <c r="G711" s="6"/>
      <c r="H711" s="20"/>
      <c r="I711" s="71"/>
      <c r="J711" s="6"/>
      <c r="K711" s="20"/>
    </row>
    <row r="712" spans="4:11" ht="12">
      <c r="D712" s="4"/>
      <c r="G712" s="6"/>
      <c r="H712" s="20"/>
      <c r="I712" s="71"/>
      <c r="J712" s="6"/>
      <c r="K712" s="20"/>
    </row>
    <row r="713" spans="4:11" ht="12">
      <c r="D713" s="4"/>
      <c r="G713" s="6"/>
      <c r="H713" s="20"/>
      <c r="I713" s="71"/>
      <c r="J713" s="6"/>
      <c r="K713" s="20"/>
    </row>
    <row r="714" spans="4:11" ht="12">
      <c r="D714" s="4"/>
      <c r="G714" s="6"/>
      <c r="H714" s="20"/>
      <c r="I714" s="71"/>
      <c r="J714" s="6"/>
      <c r="K714" s="20"/>
    </row>
    <row r="715" spans="4:11" ht="12">
      <c r="D715" s="4"/>
      <c r="G715" s="6"/>
      <c r="H715" s="20"/>
      <c r="I715" s="71"/>
      <c r="J715" s="6"/>
      <c r="K715" s="20"/>
    </row>
    <row r="716" spans="4:11" ht="12">
      <c r="D716" s="4"/>
      <c r="G716" s="6"/>
      <c r="H716" s="20"/>
      <c r="I716" s="71"/>
      <c r="J716" s="6"/>
      <c r="K716" s="20"/>
    </row>
    <row r="717" spans="4:11" ht="12">
      <c r="D717" s="4"/>
      <c r="G717" s="6"/>
      <c r="H717" s="20"/>
      <c r="I717" s="71"/>
      <c r="J717" s="6"/>
      <c r="K717" s="20"/>
    </row>
    <row r="718" spans="4:11" ht="12">
      <c r="D718" s="4"/>
      <c r="G718" s="6"/>
      <c r="H718" s="20"/>
      <c r="I718" s="71"/>
      <c r="J718" s="6"/>
      <c r="K718" s="20"/>
    </row>
    <row r="719" spans="4:11" ht="12">
      <c r="D719" s="4"/>
      <c r="G719" s="6"/>
      <c r="H719" s="20"/>
      <c r="I719" s="71"/>
      <c r="J719" s="6"/>
      <c r="K719" s="20"/>
    </row>
    <row r="720" spans="4:11" ht="12">
      <c r="D720" s="4"/>
      <c r="G720" s="6"/>
      <c r="H720" s="20"/>
      <c r="I720" s="71"/>
      <c r="J720" s="6"/>
      <c r="K720" s="20"/>
    </row>
    <row r="721" spans="4:11" ht="12">
      <c r="D721" s="4"/>
      <c r="G721" s="6"/>
      <c r="H721" s="20"/>
      <c r="I721" s="71"/>
      <c r="J721" s="6"/>
      <c r="K721" s="20"/>
    </row>
    <row r="722" spans="4:11" ht="12">
      <c r="D722" s="4"/>
      <c r="G722" s="6"/>
      <c r="H722" s="20"/>
      <c r="I722" s="71"/>
      <c r="J722" s="6"/>
      <c r="K722" s="20"/>
    </row>
    <row r="723" spans="4:11" ht="12">
      <c r="D723" s="4"/>
      <c r="G723" s="6"/>
      <c r="H723" s="20"/>
      <c r="I723" s="71"/>
      <c r="J723" s="6"/>
      <c r="K723" s="20"/>
    </row>
    <row r="724" spans="4:11" ht="12">
      <c r="D724" s="4"/>
      <c r="G724" s="6"/>
      <c r="H724" s="20"/>
      <c r="I724" s="71"/>
      <c r="J724" s="6"/>
      <c r="K724" s="20"/>
    </row>
    <row r="725" spans="4:11" ht="12">
      <c r="D725" s="4"/>
      <c r="G725" s="6"/>
      <c r="H725" s="20"/>
      <c r="I725" s="71"/>
      <c r="J725" s="6"/>
      <c r="K725" s="20"/>
    </row>
    <row r="726" spans="4:11" ht="12">
      <c r="D726" s="4"/>
      <c r="G726" s="6"/>
      <c r="H726" s="20"/>
      <c r="I726" s="71"/>
      <c r="J726" s="6"/>
      <c r="K726" s="20"/>
    </row>
    <row r="727" spans="4:11" ht="12">
      <c r="D727" s="4"/>
      <c r="G727" s="6"/>
      <c r="H727" s="20"/>
      <c r="I727" s="71"/>
      <c r="J727" s="6"/>
      <c r="K727" s="20"/>
    </row>
    <row r="728" spans="4:11" ht="12">
      <c r="D728" s="4"/>
      <c r="G728" s="6"/>
      <c r="H728" s="20"/>
      <c r="I728" s="71"/>
      <c r="J728" s="6"/>
      <c r="K728" s="20"/>
    </row>
    <row r="729" spans="4:11" ht="12">
      <c r="D729" s="4"/>
      <c r="G729" s="6"/>
      <c r="H729" s="20"/>
      <c r="I729" s="71"/>
      <c r="J729" s="6"/>
      <c r="K729" s="20"/>
    </row>
    <row r="730" spans="4:11" ht="12">
      <c r="D730" s="4"/>
      <c r="G730" s="6"/>
      <c r="H730" s="20"/>
      <c r="I730" s="71"/>
      <c r="J730" s="6"/>
      <c r="K730" s="20"/>
    </row>
    <row r="731" spans="4:11" ht="12">
      <c r="D731" s="4"/>
      <c r="G731" s="6"/>
      <c r="H731" s="20"/>
      <c r="I731" s="71"/>
      <c r="J731" s="6"/>
      <c r="K731" s="20"/>
    </row>
    <row r="732" spans="4:11" ht="12">
      <c r="D732" s="4"/>
      <c r="G732" s="6"/>
      <c r="H732" s="20"/>
      <c r="I732" s="71"/>
      <c r="J732" s="6"/>
      <c r="K732" s="20"/>
    </row>
    <row r="733" spans="4:11" ht="12">
      <c r="D733" s="4"/>
      <c r="G733" s="6"/>
      <c r="H733" s="20"/>
      <c r="I733" s="71"/>
      <c r="J733" s="6"/>
      <c r="K733" s="20"/>
    </row>
    <row r="734" spans="4:11" ht="12">
      <c r="D734" s="4"/>
      <c r="G734" s="6"/>
      <c r="H734" s="20"/>
      <c r="I734" s="71"/>
      <c r="J734" s="6"/>
      <c r="K734" s="20"/>
    </row>
    <row r="735" spans="4:11" ht="12">
      <c r="D735" s="4"/>
      <c r="G735" s="6"/>
      <c r="H735" s="20"/>
      <c r="I735" s="71"/>
      <c r="J735" s="6"/>
      <c r="K735" s="20"/>
    </row>
    <row r="774" spans="4:11" ht="12">
      <c r="D774" s="1"/>
      <c r="F774" s="22"/>
      <c r="G774" s="6"/>
      <c r="H774" s="20"/>
      <c r="J774" s="6"/>
      <c r="K774" s="20"/>
    </row>
  </sheetData>
  <sheetProtection/>
  <mergeCells count="23">
    <mergeCell ref="A566:K566"/>
    <mergeCell ref="A603:K603"/>
    <mergeCell ref="C637:J637"/>
    <mergeCell ref="A641:K641"/>
    <mergeCell ref="A678:K678"/>
    <mergeCell ref="A529:K529"/>
    <mergeCell ref="A78:K78"/>
    <mergeCell ref="C116:I116"/>
    <mergeCell ref="B130:K130"/>
    <mergeCell ref="C163:G163"/>
    <mergeCell ref="C224:J224"/>
    <mergeCell ref="A342:K342"/>
    <mergeCell ref="A381:K381"/>
    <mergeCell ref="A418:K418"/>
    <mergeCell ref="A455:K455"/>
    <mergeCell ref="A492:K492"/>
    <mergeCell ref="A5:K5"/>
    <mergeCell ref="A8:K8"/>
    <mergeCell ref="A9:K9"/>
    <mergeCell ref="A35:K35"/>
    <mergeCell ref="C72:J72"/>
    <mergeCell ref="A16:K16"/>
    <mergeCell ref="A30:K30"/>
  </mergeCells>
  <printOptions horizontalCentered="1"/>
  <pageMargins left="0.17" right="0.17" top="0.47" bottom="0.53" header="0.5" footer="0.24"/>
  <pageSetup fitToHeight="47" horizontalDpi="600" verticalDpi="600" orientation="landscape" scale="85" r:id="rId1"/>
  <rowBreaks count="17" manualBreakCount="17">
    <brk id="33" max="12" man="1"/>
    <brk id="75" max="12" man="1"/>
    <brk id="127" max="12" man="1"/>
    <brk id="177" max="12" man="1"/>
    <brk id="226" max="10" man="1"/>
    <brk id="258" max="12" man="1"/>
    <brk id="309" max="12" man="1"/>
    <brk id="339" max="12" man="1"/>
    <brk id="378" max="255" man="1"/>
    <brk id="415" max="12" man="1"/>
    <brk id="452" max="12" man="1"/>
    <brk id="489" max="12" man="1"/>
    <brk id="526" max="12" man="1"/>
    <brk id="563" max="12" man="1"/>
    <brk id="600" max="12" man="1"/>
    <brk id="639" max="12" man="1"/>
    <brk id="675" max="255" man="1"/>
  </rowBreaks>
</worksheet>
</file>

<file path=xl/worksheets/sheet5.xml><?xml version="1.0" encoding="utf-8"?>
<worksheet xmlns="http://schemas.openxmlformats.org/spreadsheetml/2006/main" xmlns:r="http://schemas.openxmlformats.org/officeDocument/2006/relationships">
  <sheetPr transitionEvaluation="1" transitionEntry="1"/>
  <dimension ref="A2:IV738"/>
  <sheetViews>
    <sheetView showGridLines="0" view="pageBreakPreview" zoomScale="75" zoomScaleNormal="75" zoomScaleSheetLayoutView="75" zoomScalePageLayoutView="0" workbookViewId="0" topLeftCell="A1">
      <selection activeCell="C2" sqref="C2"/>
    </sheetView>
  </sheetViews>
  <sheetFormatPr defaultColWidth="9.625" defaultRowHeight="12.75"/>
  <cols>
    <col min="1" max="1" width="4.625" style="5" customWidth="1"/>
    <col min="2" max="2" width="1.875" style="5" customWidth="1"/>
    <col min="3" max="3" width="30.625" style="5" customWidth="1"/>
    <col min="4" max="4" width="28.625" style="5" customWidth="1"/>
    <col min="5" max="5" width="8.125" style="5" customWidth="1"/>
    <col min="6" max="6" width="7.50390625" style="5" customWidth="1"/>
    <col min="7" max="7" width="14.875" style="27" customWidth="1"/>
    <col min="8" max="8" width="14.875" style="13" customWidth="1"/>
    <col min="9" max="9" width="6.625" style="5" customWidth="1"/>
    <col min="10" max="10" width="13.25390625" style="27" customWidth="1"/>
    <col min="11" max="11" width="17.00390625" style="13" customWidth="1"/>
    <col min="12" max="16384" width="9.625" style="5" customWidth="1"/>
  </cols>
  <sheetData>
    <row r="2" ht="12">
      <c r="K2" s="29"/>
    </row>
    <row r="3" ht="12">
      <c r="K3" s="30" t="s">
        <v>64</v>
      </c>
    </row>
    <row r="5" spans="1:11" ht="45">
      <c r="A5" s="196" t="s">
        <v>33</v>
      </c>
      <c r="B5" s="196"/>
      <c r="C5" s="196"/>
      <c r="D5" s="196"/>
      <c r="E5" s="196"/>
      <c r="F5" s="196"/>
      <c r="G5" s="196"/>
      <c r="H5" s="196"/>
      <c r="I5" s="196"/>
      <c r="J5" s="196"/>
      <c r="K5" s="196"/>
    </row>
    <row r="8" spans="1:11" s="31" customFormat="1" ht="33">
      <c r="A8" s="197" t="s">
        <v>275</v>
      </c>
      <c r="B8" s="197"/>
      <c r="C8" s="197"/>
      <c r="D8" s="197"/>
      <c r="E8" s="197"/>
      <c r="F8" s="197"/>
      <c r="G8" s="197"/>
      <c r="H8" s="197"/>
      <c r="I8" s="197"/>
      <c r="J8" s="197"/>
      <c r="K8" s="197"/>
    </row>
    <row r="9" spans="1:11" s="31" customFormat="1" ht="33">
      <c r="A9" s="197" t="s">
        <v>276</v>
      </c>
      <c r="B9" s="197"/>
      <c r="C9" s="197"/>
      <c r="D9" s="197"/>
      <c r="E9" s="197"/>
      <c r="F9" s="197"/>
      <c r="G9" s="197"/>
      <c r="H9" s="197"/>
      <c r="I9" s="197"/>
      <c r="J9" s="197"/>
      <c r="K9" s="197"/>
    </row>
    <row r="16" spans="1:11" ht="45">
      <c r="A16" s="207" t="s">
        <v>280</v>
      </c>
      <c r="B16" s="207"/>
      <c r="C16" s="207"/>
      <c r="D16" s="207"/>
      <c r="E16" s="207"/>
      <c r="F16" s="207"/>
      <c r="G16" s="207"/>
      <c r="H16" s="207"/>
      <c r="I16" s="207"/>
      <c r="J16" s="207"/>
      <c r="K16" s="207"/>
    </row>
    <row r="25" ht="12">
      <c r="C25" s="5" t="s">
        <v>58</v>
      </c>
    </row>
    <row r="30" spans="1:11" ht="27">
      <c r="A30" s="198"/>
      <c r="B30" s="198"/>
      <c r="C30" s="198"/>
      <c r="D30" s="198"/>
      <c r="E30" s="198"/>
      <c r="F30" s="198"/>
      <c r="G30" s="198"/>
      <c r="H30" s="198"/>
      <c r="I30" s="198"/>
      <c r="J30" s="198"/>
      <c r="K30" s="198"/>
    </row>
    <row r="33" spans="1:11" ht="12">
      <c r="A33" s="25"/>
      <c r="C33" s="4"/>
      <c r="E33" s="25"/>
      <c r="F33" s="21"/>
      <c r="G33" s="23"/>
      <c r="H33" s="24"/>
      <c r="I33" s="21"/>
      <c r="J33" s="23"/>
      <c r="K33" s="24"/>
    </row>
    <row r="34" spans="1:11" ht="12">
      <c r="A34" s="34" t="s">
        <v>67</v>
      </c>
      <c r="G34" s="6"/>
      <c r="K34" s="33" t="s">
        <v>68</v>
      </c>
    </row>
    <row r="35" spans="1:11" s="17" customFormat="1" ht="12">
      <c r="A35" s="200" t="s">
        <v>69</v>
      </c>
      <c r="B35" s="200"/>
      <c r="C35" s="200"/>
      <c r="D35" s="200"/>
      <c r="E35" s="200"/>
      <c r="F35" s="200"/>
      <c r="G35" s="200"/>
      <c r="H35" s="200"/>
      <c r="I35" s="200"/>
      <c r="J35" s="200"/>
      <c r="K35" s="200"/>
    </row>
    <row r="36" spans="1:11" ht="12">
      <c r="A36" s="34" t="s">
        <v>265</v>
      </c>
      <c r="G36" s="6"/>
      <c r="I36" s="35"/>
      <c r="J36" s="6"/>
      <c r="K36" s="36" t="s">
        <v>64</v>
      </c>
    </row>
    <row r="37" spans="1:11" ht="12">
      <c r="A37" s="11" t="s">
        <v>1</v>
      </c>
      <c r="B37" s="11" t="s">
        <v>1</v>
      </c>
      <c r="C37" s="11" t="s">
        <v>1</v>
      </c>
      <c r="D37" s="11" t="s">
        <v>1</v>
      </c>
      <c r="E37" s="11" t="s">
        <v>1</v>
      </c>
      <c r="F37" s="11" t="s">
        <v>1</v>
      </c>
      <c r="G37" s="12" t="s">
        <v>1</v>
      </c>
      <c r="H37" s="15" t="s">
        <v>1</v>
      </c>
      <c r="I37" s="11" t="s">
        <v>1</v>
      </c>
      <c r="J37" s="12" t="s">
        <v>1</v>
      </c>
      <c r="K37" s="15" t="s">
        <v>1</v>
      </c>
    </row>
    <row r="38" spans="1:11" ht="12">
      <c r="A38" s="37" t="s">
        <v>2</v>
      </c>
      <c r="C38" s="4" t="s">
        <v>3</v>
      </c>
      <c r="E38" s="37" t="s">
        <v>2</v>
      </c>
      <c r="F38" s="1"/>
      <c r="G38" s="2"/>
      <c r="H38" s="3" t="s">
        <v>51</v>
      </c>
      <c r="I38" s="1"/>
      <c r="J38" s="2"/>
      <c r="K38" s="3" t="s">
        <v>52</v>
      </c>
    </row>
    <row r="39" spans="1:11" ht="12">
      <c r="A39" s="37" t="s">
        <v>4</v>
      </c>
      <c r="C39" s="38" t="s">
        <v>5</v>
      </c>
      <c r="E39" s="37" t="s">
        <v>4</v>
      </c>
      <c r="F39" s="1"/>
      <c r="G39" s="2" t="s">
        <v>6</v>
      </c>
      <c r="H39" s="3" t="s">
        <v>7</v>
      </c>
      <c r="I39" s="1"/>
      <c r="J39" s="2" t="s">
        <v>6</v>
      </c>
      <c r="K39" s="3" t="s">
        <v>8</v>
      </c>
    </row>
    <row r="40" spans="1:11" ht="12">
      <c r="A40" s="11" t="s">
        <v>1</v>
      </c>
      <c r="B40" s="11" t="s">
        <v>1</v>
      </c>
      <c r="C40" s="11" t="s">
        <v>1</v>
      </c>
      <c r="D40" s="11" t="s">
        <v>1</v>
      </c>
      <c r="E40" s="11" t="s">
        <v>1</v>
      </c>
      <c r="F40" s="11" t="s">
        <v>1</v>
      </c>
      <c r="G40" s="12" t="s">
        <v>1</v>
      </c>
      <c r="H40" s="12" t="s">
        <v>1</v>
      </c>
      <c r="I40" s="11" t="s">
        <v>1</v>
      </c>
      <c r="J40" s="12" t="s">
        <v>1</v>
      </c>
      <c r="K40" s="15" t="s">
        <v>1</v>
      </c>
    </row>
    <row r="41" spans="1:11" ht="12">
      <c r="A41" s="25">
        <v>1</v>
      </c>
      <c r="C41" s="4" t="s">
        <v>9</v>
      </c>
      <c r="D41" s="10" t="s">
        <v>22</v>
      </c>
      <c r="E41" s="25">
        <v>1</v>
      </c>
      <c r="G41" s="58">
        <v>852.89</v>
      </c>
      <c r="H41" s="58">
        <v>77438525</v>
      </c>
      <c r="I41" s="26"/>
      <c r="J41" s="58">
        <v>853.8118364890049</v>
      </c>
      <c r="K41" s="58">
        <v>78084162</v>
      </c>
    </row>
    <row r="42" spans="1:11" ht="12">
      <c r="A42" s="25">
        <v>2</v>
      </c>
      <c r="C42" s="4" t="s">
        <v>10</v>
      </c>
      <c r="D42" s="10" t="s">
        <v>23</v>
      </c>
      <c r="E42" s="25">
        <v>2</v>
      </c>
      <c r="G42" s="58">
        <v>0.18000000000000002</v>
      </c>
      <c r="H42" s="58">
        <v>60465</v>
      </c>
      <c r="I42" s="26"/>
      <c r="J42" s="58">
        <v>0</v>
      </c>
      <c r="K42" s="58">
        <v>19363</v>
      </c>
    </row>
    <row r="43" spans="1:11" ht="12">
      <c r="A43" s="25">
        <v>3</v>
      </c>
      <c r="C43" s="4" t="s">
        <v>11</v>
      </c>
      <c r="D43" s="10" t="s">
        <v>24</v>
      </c>
      <c r="E43" s="25">
        <v>3</v>
      </c>
      <c r="G43" s="58">
        <v>1.4100000000000001</v>
      </c>
      <c r="H43" s="58">
        <v>200905</v>
      </c>
      <c r="I43" s="26"/>
      <c r="J43" s="58">
        <v>0.9901609793956389</v>
      </c>
      <c r="K43" s="58">
        <v>137760</v>
      </c>
    </row>
    <row r="44" spans="1:11" ht="12">
      <c r="A44" s="25">
        <v>4</v>
      </c>
      <c r="C44" s="4" t="s">
        <v>12</v>
      </c>
      <c r="D44" s="10" t="s">
        <v>25</v>
      </c>
      <c r="E44" s="25">
        <v>4</v>
      </c>
      <c r="G44" s="58">
        <v>186.11</v>
      </c>
      <c r="H44" s="58">
        <v>20688101</v>
      </c>
      <c r="I44" s="26"/>
      <c r="J44" s="58">
        <v>188.59015383758887</v>
      </c>
      <c r="K44" s="58">
        <v>20677043</v>
      </c>
    </row>
    <row r="45" spans="1:11" ht="12">
      <c r="A45" s="25">
        <v>5</v>
      </c>
      <c r="C45" s="4" t="s">
        <v>13</v>
      </c>
      <c r="D45" s="10" t="s">
        <v>26</v>
      </c>
      <c r="E45" s="25">
        <v>5</v>
      </c>
      <c r="G45" s="58">
        <v>78.08</v>
      </c>
      <c r="H45" s="58">
        <v>7182321</v>
      </c>
      <c r="I45" s="26"/>
      <c r="J45" s="58">
        <v>75.23405241009922</v>
      </c>
      <c r="K45" s="58">
        <v>7121442</v>
      </c>
    </row>
    <row r="46" spans="1:11" ht="12">
      <c r="A46" s="25">
        <v>6</v>
      </c>
      <c r="C46" s="4" t="s">
        <v>14</v>
      </c>
      <c r="D46" s="10" t="s">
        <v>27</v>
      </c>
      <c r="E46" s="25">
        <v>6</v>
      </c>
      <c r="G46" s="58">
        <v>85.50999999999999</v>
      </c>
      <c r="H46" s="58">
        <v>13859559</v>
      </c>
      <c r="I46" s="26"/>
      <c r="J46" s="58">
        <v>86.6665245297465</v>
      </c>
      <c r="K46" s="58">
        <v>13724830</v>
      </c>
    </row>
    <row r="47" spans="1:15" ht="12">
      <c r="A47" s="25">
        <v>7</v>
      </c>
      <c r="C47" s="4" t="s">
        <v>19</v>
      </c>
      <c r="D47" s="10" t="s">
        <v>28</v>
      </c>
      <c r="E47" s="25">
        <v>7</v>
      </c>
      <c r="G47" s="58">
        <v>21.28</v>
      </c>
      <c r="H47" s="58">
        <v>8025849</v>
      </c>
      <c r="I47" s="26"/>
      <c r="J47" s="58">
        <v>19.259658596362385</v>
      </c>
      <c r="K47" s="58">
        <v>8128944</v>
      </c>
      <c r="O47" s="5" t="s">
        <v>0</v>
      </c>
    </row>
    <row r="48" spans="1:11" ht="12">
      <c r="A48" s="25">
        <v>8</v>
      </c>
      <c r="C48" s="4" t="s">
        <v>15</v>
      </c>
      <c r="D48" s="10" t="s">
        <v>29</v>
      </c>
      <c r="E48" s="25">
        <v>8</v>
      </c>
      <c r="G48" s="58">
        <v>0</v>
      </c>
      <c r="H48" s="58">
        <v>7297897</v>
      </c>
      <c r="I48" s="26"/>
      <c r="J48" s="58">
        <v>0</v>
      </c>
      <c r="K48" s="58">
        <v>7695408</v>
      </c>
    </row>
    <row r="49" spans="1:11" ht="12">
      <c r="A49" s="25">
        <v>9</v>
      </c>
      <c r="C49" s="4" t="s">
        <v>21</v>
      </c>
      <c r="D49" s="10" t="s">
        <v>30</v>
      </c>
      <c r="E49" s="25">
        <v>9</v>
      </c>
      <c r="G49" s="51">
        <v>0</v>
      </c>
      <c r="H49" s="51">
        <v>0</v>
      </c>
      <c r="I49" s="26" t="s">
        <v>0</v>
      </c>
      <c r="J49" s="51">
        <v>0</v>
      </c>
      <c r="K49" s="51">
        <v>0</v>
      </c>
    </row>
    <row r="50" spans="1:11" ht="12">
      <c r="A50" s="25">
        <v>10</v>
      </c>
      <c r="C50" s="4" t="s">
        <v>16</v>
      </c>
      <c r="D50" s="10" t="s">
        <v>20</v>
      </c>
      <c r="E50" s="25">
        <v>10</v>
      </c>
      <c r="G50" s="58">
        <v>0</v>
      </c>
      <c r="H50" s="58">
        <v>20711375</v>
      </c>
      <c r="I50" s="26"/>
      <c r="J50" s="58">
        <v>0</v>
      </c>
      <c r="K50" s="58">
        <v>18301678</v>
      </c>
    </row>
    <row r="51" spans="1:11" ht="12">
      <c r="A51" s="25"/>
      <c r="C51" s="4"/>
      <c r="D51" s="10"/>
      <c r="E51" s="25"/>
      <c r="F51" s="11" t="s">
        <v>1</v>
      </c>
      <c r="G51" s="12" t="s">
        <v>1</v>
      </c>
      <c r="H51" s="52"/>
      <c r="I51" s="14"/>
      <c r="J51" s="12"/>
      <c r="K51" s="52"/>
    </row>
    <row r="52" spans="1:11" ht="12">
      <c r="A52" s="5">
        <v>11</v>
      </c>
      <c r="C52" s="4" t="s">
        <v>70</v>
      </c>
      <c r="E52" s="5">
        <v>11</v>
      </c>
      <c r="G52" s="58">
        <v>1225.4599999999998</v>
      </c>
      <c r="H52" s="51">
        <v>155464997</v>
      </c>
      <c r="I52" s="26"/>
      <c r="J52" s="58">
        <v>1224.5523868421976</v>
      </c>
      <c r="K52" s="51">
        <v>153890630</v>
      </c>
    </row>
    <row r="53" spans="1:11" ht="12">
      <c r="A53" s="25"/>
      <c r="E53" s="25"/>
      <c r="F53" s="11" t="s">
        <v>1</v>
      </c>
      <c r="G53" s="12" t="s">
        <v>1</v>
      </c>
      <c r="H53" s="15"/>
      <c r="I53" s="14"/>
      <c r="J53" s="12"/>
      <c r="K53" s="15"/>
    </row>
    <row r="54" spans="1:11" ht="12">
      <c r="A54" s="25"/>
      <c r="E54" s="25"/>
      <c r="F54" s="11"/>
      <c r="G54" s="6"/>
      <c r="H54" s="15"/>
      <c r="I54" s="14"/>
      <c r="J54" s="6"/>
      <c r="K54" s="15"/>
    </row>
    <row r="55" spans="1:11" ht="12">
      <c r="A55" s="5">
        <v>12</v>
      </c>
      <c r="C55" s="4" t="s">
        <v>17</v>
      </c>
      <c r="E55" s="5">
        <v>12</v>
      </c>
      <c r="G55" s="28"/>
      <c r="H55" s="28"/>
      <c r="I55" s="26"/>
      <c r="J55" s="58"/>
      <c r="K55" s="28"/>
    </row>
    <row r="56" spans="1:11" ht="12">
      <c r="A56" s="25">
        <v>13</v>
      </c>
      <c r="C56" s="4" t="s">
        <v>38</v>
      </c>
      <c r="D56" s="10" t="s">
        <v>44</v>
      </c>
      <c r="E56" s="25">
        <v>13</v>
      </c>
      <c r="G56" s="58"/>
      <c r="H56" s="51">
        <v>0</v>
      </c>
      <c r="I56" s="26"/>
      <c r="J56" s="58"/>
      <c r="K56" s="51">
        <v>0</v>
      </c>
    </row>
    <row r="57" spans="1:11" ht="12">
      <c r="A57" s="25">
        <v>14</v>
      </c>
      <c r="C57" s="4" t="s">
        <v>39</v>
      </c>
      <c r="D57" s="10" t="s">
        <v>71</v>
      </c>
      <c r="E57" s="25">
        <v>14</v>
      </c>
      <c r="G57" s="58"/>
      <c r="H57" s="51">
        <v>16580426</v>
      </c>
      <c r="I57" s="26"/>
      <c r="J57" s="58"/>
      <c r="K57" s="51">
        <v>8831082</v>
      </c>
    </row>
    <row r="58" spans="1:11" ht="12">
      <c r="A58" s="25">
        <v>15</v>
      </c>
      <c r="C58" s="4" t="s">
        <v>41</v>
      </c>
      <c r="D58" s="10"/>
      <c r="E58" s="25">
        <v>15</v>
      </c>
      <c r="G58" s="58"/>
      <c r="H58" s="51">
        <v>12022767</v>
      </c>
      <c r="I58" s="26"/>
      <c r="J58" s="58"/>
      <c r="K58" s="51">
        <v>12832615</v>
      </c>
    </row>
    <row r="59" spans="1:11" ht="12">
      <c r="A59" s="25">
        <v>16</v>
      </c>
      <c r="C59" s="4" t="s">
        <v>40</v>
      </c>
      <c r="D59" s="10"/>
      <c r="E59" s="25">
        <v>16</v>
      </c>
      <c r="G59" s="58"/>
      <c r="H59" s="51">
        <v>54587977.04000001</v>
      </c>
      <c r="I59" s="26"/>
      <c r="J59" s="58"/>
      <c r="K59" s="51">
        <v>57508348</v>
      </c>
    </row>
    <row r="60" spans="1:254" ht="12">
      <c r="A60" s="10">
        <v>17</v>
      </c>
      <c r="B60" s="10"/>
      <c r="C60" s="39" t="s">
        <v>72</v>
      </c>
      <c r="D60" s="10" t="s">
        <v>73</v>
      </c>
      <c r="E60" s="10">
        <v>17</v>
      </c>
      <c r="F60" s="10"/>
      <c r="G60" s="58"/>
      <c r="H60" s="51">
        <v>66610744.04000001</v>
      </c>
      <c r="I60" s="39"/>
      <c r="J60" s="58"/>
      <c r="K60" s="51">
        <v>70340963</v>
      </c>
      <c r="L60" s="10"/>
      <c r="M60" s="39"/>
      <c r="N60" s="10"/>
      <c r="O60" s="39"/>
      <c r="P60" s="10"/>
      <c r="Q60" s="39"/>
      <c r="R60" s="10"/>
      <c r="S60" s="39"/>
      <c r="T60" s="10"/>
      <c r="U60" s="39"/>
      <c r="V60" s="10"/>
      <c r="W60" s="39"/>
      <c r="X60" s="10"/>
      <c r="Y60" s="39"/>
      <c r="Z60" s="10"/>
      <c r="AA60" s="39"/>
      <c r="AB60" s="10"/>
      <c r="AC60" s="39"/>
      <c r="AD60" s="10"/>
      <c r="AE60" s="39"/>
      <c r="AF60" s="10"/>
      <c r="AG60" s="39"/>
      <c r="AH60" s="10"/>
      <c r="AI60" s="39"/>
      <c r="AJ60" s="10"/>
      <c r="AK60" s="39"/>
      <c r="AL60" s="10"/>
      <c r="AM60" s="39"/>
      <c r="AN60" s="10"/>
      <c r="AO60" s="39"/>
      <c r="AP60" s="10"/>
      <c r="AQ60" s="39"/>
      <c r="AR60" s="10"/>
      <c r="AS60" s="39"/>
      <c r="AT60" s="10"/>
      <c r="AU60" s="39"/>
      <c r="AV60" s="10"/>
      <c r="AW60" s="39"/>
      <c r="AX60" s="10"/>
      <c r="AY60" s="39"/>
      <c r="AZ60" s="10"/>
      <c r="BA60" s="39"/>
      <c r="BB60" s="10"/>
      <c r="BC60" s="39"/>
      <c r="BD60" s="10"/>
      <c r="BE60" s="39"/>
      <c r="BF60" s="10"/>
      <c r="BG60" s="39"/>
      <c r="BH60" s="10"/>
      <c r="BI60" s="39"/>
      <c r="BJ60" s="10"/>
      <c r="BK60" s="39"/>
      <c r="BL60" s="10"/>
      <c r="BM60" s="39"/>
      <c r="BN60" s="10"/>
      <c r="BO60" s="39"/>
      <c r="BP60" s="10"/>
      <c r="BQ60" s="39"/>
      <c r="BR60" s="10"/>
      <c r="BS60" s="39"/>
      <c r="BT60" s="10"/>
      <c r="BU60" s="39"/>
      <c r="BV60" s="10"/>
      <c r="BW60" s="39"/>
      <c r="BX60" s="10"/>
      <c r="BY60" s="39"/>
      <c r="BZ60" s="10"/>
      <c r="CA60" s="39"/>
      <c r="CB60" s="10"/>
      <c r="CC60" s="39"/>
      <c r="CD60" s="10"/>
      <c r="CE60" s="39"/>
      <c r="CF60" s="10"/>
      <c r="CG60" s="39"/>
      <c r="CH60" s="10"/>
      <c r="CI60" s="39"/>
      <c r="CJ60" s="10"/>
      <c r="CK60" s="39"/>
      <c r="CL60" s="10"/>
      <c r="CM60" s="39"/>
      <c r="CN60" s="10"/>
      <c r="CO60" s="39"/>
      <c r="CP60" s="10"/>
      <c r="CQ60" s="39"/>
      <c r="CR60" s="10"/>
      <c r="CS60" s="39"/>
      <c r="CT60" s="10"/>
      <c r="CU60" s="39"/>
      <c r="CV60" s="10"/>
      <c r="CW60" s="39"/>
      <c r="CX60" s="10"/>
      <c r="CY60" s="39"/>
      <c r="CZ60" s="10"/>
      <c r="DA60" s="39"/>
      <c r="DB60" s="10"/>
      <c r="DC60" s="39"/>
      <c r="DD60" s="10"/>
      <c r="DE60" s="39"/>
      <c r="DF60" s="10"/>
      <c r="DG60" s="39"/>
      <c r="DH60" s="10"/>
      <c r="DI60" s="39"/>
      <c r="DJ60" s="10"/>
      <c r="DK60" s="39"/>
      <c r="DL60" s="10"/>
      <c r="DM60" s="39"/>
      <c r="DN60" s="10"/>
      <c r="DO60" s="39"/>
      <c r="DP60" s="10"/>
      <c r="DQ60" s="39"/>
      <c r="DR60" s="10"/>
      <c r="DS60" s="39"/>
      <c r="DT60" s="10"/>
      <c r="DU60" s="39"/>
      <c r="DV60" s="10"/>
      <c r="DW60" s="39"/>
      <c r="DX60" s="10"/>
      <c r="DY60" s="39"/>
      <c r="DZ60" s="10"/>
      <c r="EA60" s="39"/>
      <c r="EB60" s="10"/>
      <c r="EC60" s="39"/>
      <c r="ED60" s="10"/>
      <c r="EE60" s="39"/>
      <c r="EF60" s="10"/>
      <c r="EG60" s="39"/>
      <c r="EH60" s="10"/>
      <c r="EI60" s="39"/>
      <c r="EJ60" s="10"/>
      <c r="EK60" s="39"/>
      <c r="EL60" s="10"/>
      <c r="EM60" s="39"/>
      <c r="EN60" s="10"/>
      <c r="EO60" s="39"/>
      <c r="EP60" s="10"/>
      <c r="EQ60" s="39"/>
      <c r="ER60" s="10"/>
      <c r="ES60" s="39"/>
      <c r="ET60" s="10"/>
      <c r="EU60" s="39"/>
      <c r="EV60" s="10"/>
      <c r="EW60" s="39"/>
      <c r="EX60" s="10"/>
      <c r="EY60" s="39"/>
      <c r="EZ60" s="10"/>
      <c r="FA60" s="39"/>
      <c r="FB60" s="10"/>
      <c r="FC60" s="39"/>
      <c r="FD60" s="10"/>
      <c r="FE60" s="39"/>
      <c r="FF60" s="10"/>
      <c r="FG60" s="39"/>
      <c r="FH60" s="10"/>
      <c r="FI60" s="39"/>
      <c r="FJ60" s="10"/>
      <c r="FK60" s="39"/>
      <c r="FL60" s="10"/>
      <c r="FM60" s="39"/>
      <c r="FN60" s="10"/>
      <c r="FO60" s="39"/>
      <c r="FP60" s="10"/>
      <c r="FQ60" s="39"/>
      <c r="FR60" s="10"/>
      <c r="FS60" s="39"/>
      <c r="FT60" s="10"/>
      <c r="FU60" s="39"/>
      <c r="FV60" s="10"/>
      <c r="FW60" s="39"/>
      <c r="FX60" s="10"/>
      <c r="FY60" s="39"/>
      <c r="FZ60" s="10"/>
      <c r="GA60" s="39"/>
      <c r="GB60" s="10"/>
      <c r="GC60" s="39"/>
      <c r="GD60" s="10"/>
      <c r="GE60" s="39"/>
      <c r="GF60" s="10"/>
      <c r="GG60" s="39"/>
      <c r="GH60" s="10"/>
      <c r="GI60" s="39"/>
      <c r="GJ60" s="10"/>
      <c r="GK60" s="39"/>
      <c r="GL60" s="10"/>
      <c r="GM60" s="39"/>
      <c r="GN60" s="10"/>
      <c r="GO60" s="39"/>
      <c r="GP60" s="10"/>
      <c r="GQ60" s="39"/>
      <c r="GR60" s="10"/>
      <c r="GS60" s="39"/>
      <c r="GT60" s="10"/>
      <c r="GU60" s="39"/>
      <c r="GV60" s="10"/>
      <c r="GW60" s="39"/>
      <c r="GX60" s="10"/>
      <c r="GY60" s="39"/>
      <c r="GZ60" s="10"/>
      <c r="HA60" s="39"/>
      <c r="HB60" s="10"/>
      <c r="HC60" s="39"/>
      <c r="HD60" s="10"/>
      <c r="HE60" s="39"/>
      <c r="HF60" s="10"/>
      <c r="HG60" s="39"/>
      <c r="HH60" s="10"/>
      <c r="HI60" s="39"/>
      <c r="HJ60" s="10"/>
      <c r="HK60" s="39"/>
      <c r="HL60" s="10"/>
      <c r="HM60" s="39"/>
      <c r="HN60" s="10"/>
      <c r="HO60" s="39"/>
      <c r="HP60" s="10"/>
      <c r="HQ60" s="39"/>
      <c r="HR60" s="10"/>
      <c r="HS60" s="39"/>
      <c r="HT60" s="10"/>
      <c r="HU60" s="39"/>
      <c r="HV60" s="10"/>
      <c r="HW60" s="39"/>
      <c r="HX60" s="10"/>
      <c r="HY60" s="39"/>
      <c r="HZ60" s="10"/>
      <c r="IA60" s="39"/>
      <c r="IB60" s="10"/>
      <c r="IC60" s="39"/>
      <c r="ID60" s="10"/>
      <c r="IE60" s="39"/>
      <c r="IF60" s="10"/>
      <c r="IG60" s="39"/>
      <c r="IH60" s="10"/>
      <c r="II60" s="39"/>
      <c r="IJ60" s="10"/>
      <c r="IK60" s="39"/>
      <c r="IL60" s="10"/>
      <c r="IM60" s="39"/>
      <c r="IN60" s="10"/>
      <c r="IO60" s="39"/>
      <c r="IP60" s="10"/>
      <c r="IQ60" s="39"/>
      <c r="IR60" s="10"/>
      <c r="IS60" s="39"/>
      <c r="IT60" s="10"/>
    </row>
    <row r="61" spans="1:11" ht="12">
      <c r="A61" s="25">
        <v>18</v>
      </c>
      <c r="C61" s="4" t="s">
        <v>43</v>
      </c>
      <c r="D61" s="10" t="s">
        <v>73</v>
      </c>
      <c r="E61" s="25">
        <v>18</v>
      </c>
      <c r="G61" s="58"/>
      <c r="H61" s="51">
        <v>26015852.09</v>
      </c>
      <c r="I61" s="26"/>
      <c r="J61" s="58"/>
      <c r="K61" s="51">
        <v>26869407</v>
      </c>
    </row>
    <row r="62" spans="1:11" ht="12">
      <c r="A62" s="25">
        <v>19</v>
      </c>
      <c r="C62" s="4" t="s">
        <v>35</v>
      </c>
      <c r="D62" s="10" t="s">
        <v>73</v>
      </c>
      <c r="E62" s="25">
        <v>19</v>
      </c>
      <c r="G62" s="58"/>
      <c r="H62" s="51">
        <v>28540783.080000002</v>
      </c>
      <c r="I62" s="26"/>
      <c r="J62" s="58"/>
      <c r="K62" s="51">
        <v>32002087</v>
      </c>
    </row>
    <row r="63" spans="1:11" ht="12">
      <c r="A63" s="25">
        <v>20</v>
      </c>
      <c r="C63" s="4" t="s">
        <v>34</v>
      </c>
      <c r="D63" s="10" t="s">
        <v>73</v>
      </c>
      <c r="E63" s="25">
        <v>20</v>
      </c>
      <c r="G63" s="58"/>
      <c r="H63" s="51">
        <v>121167379.21000001</v>
      </c>
      <c r="I63" s="26"/>
      <c r="J63" s="58"/>
      <c r="K63" s="51">
        <v>129212457</v>
      </c>
    </row>
    <row r="64" spans="1:12" ht="12">
      <c r="A64" s="10">
        <v>21</v>
      </c>
      <c r="C64" s="4" t="s">
        <v>74</v>
      </c>
      <c r="D64" s="10" t="s">
        <v>75</v>
      </c>
      <c r="E64" s="25">
        <v>21</v>
      </c>
      <c r="G64" s="58"/>
      <c r="H64" s="51">
        <v>10897963.95</v>
      </c>
      <c r="I64" s="26"/>
      <c r="J64" s="58"/>
      <c r="K64" s="51">
        <v>0</v>
      </c>
      <c r="L64" s="5" t="s">
        <v>0</v>
      </c>
    </row>
    <row r="65" spans="1:11" ht="12">
      <c r="A65" s="10">
        <v>22</v>
      </c>
      <c r="C65" s="4" t="s">
        <v>50</v>
      </c>
      <c r="D65" s="10"/>
      <c r="E65" s="25">
        <v>22</v>
      </c>
      <c r="G65" s="58"/>
      <c r="H65" s="51">
        <v>1401641</v>
      </c>
      <c r="I65" s="26" t="s">
        <v>0</v>
      </c>
      <c r="J65" s="58"/>
      <c r="K65" s="51">
        <v>0</v>
      </c>
    </row>
    <row r="66" spans="1:17" ht="12">
      <c r="A66" s="25">
        <v>23</v>
      </c>
      <c r="C66" s="7"/>
      <c r="E66" s="25">
        <v>23</v>
      </c>
      <c r="F66" s="11" t="s">
        <v>1</v>
      </c>
      <c r="G66" s="12"/>
      <c r="H66" s="15"/>
      <c r="I66" s="14"/>
      <c r="J66" s="12"/>
      <c r="K66" s="15"/>
      <c r="Q66" s="5" t="s">
        <v>0</v>
      </c>
    </row>
    <row r="67" spans="1:5" ht="12">
      <c r="A67" s="25">
        <v>24</v>
      </c>
      <c r="C67" s="7"/>
      <c r="D67" s="4"/>
      <c r="E67" s="25">
        <v>24</v>
      </c>
    </row>
    <row r="68" spans="1:11" ht="12">
      <c r="A68" s="25">
        <v>25</v>
      </c>
      <c r="C68" s="4" t="s">
        <v>57</v>
      </c>
      <c r="D68" s="10" t="s">
        <v>76</v>
      </c>
      <c r="E68" s="25">
        <v>25</v>
      </c>
      <c r="G68" s="58"/>
      <c r="H68" s="51">
        <v>5417586.73</v>
      </c>
      <c r="I68" s="26"/>
      <c r="J68" s="58"/>
      <c r="K68" s="51">
        <v>15847091</v>
      </c>
    </row>
    <row r="69" spans="1:11" ht="12">
      <c r="A69" s="5">
        <v>26</v>
      </c>
      <c r="E69" s="5">
        <v>26</v>
      </c>
      <c r="F69" s="11" t="s">
        <v>1</v>
      </c>
      <c r="G69" s="12"/>
      <c r="H69" s="15"/>
      <c r="I69" s="14"/>
      <c r="J69" s="12"/>
      <c r="K69" s="15"/>
    </row>
    <row r="70" spans="1:17" ht="12">
      <c r="A70" s="25">
        <v>27</v>
      </c>
      <c r="C70" s="4" t="s">
        <v>54</v>
      </c>
      <c r="E70" s="25">
        <v>27</v>
      </c>
      <c r="F70" s="35"/>
      <c r="G70" s="58"/>
      <c r="H70" s="51">
        <v>155464996.89</v>
      </c>
      <c r="I70" s="28"/>
      <c r="J70" s="59"/>
      <c r="K70" s="51">
        <v>153890630</v>
      </c>
      <c r="L70" s="124"/>
      <c r="M70" s="124"/>
      <c r="N70" s="124"/>
      <c r="O70" s="124"/>
      <c r="P70" s="124"/>
      <c r="Q70" s="124"/>
    </row>
    <row r="71" spans="1:11" ht="12">
      <c r="A71" s="25"/>
      <c r="C71" s="4"/>
      <c r="E71" s="25"/>
      <c r="F71" s="35"/>
      <c r="G71" s="28"/>
      <c r="H71" s="28"/>
      <c r="I71" s="28"/>
      <c r="K71" s="135"/>
    </row>
    <row r="72" spans="3:11" ht="29.25" customHeight="1">
      <c r="C72" s="201" t="s">
        <v>56</v>
      </c>
      <c r="D72" s="201"/>
      <c r="E72" s="201"/>
      <c r="F72" s="201"/>
      <c r="G72" s="201"/>
      <c r="H72" s="201"/>
      <c r="I72" s="201"/>
      <c r="J72" s="201"/>
      <c r="K72" s="61"/>
    </row>
    <row r="73" spans="4:13" ht="12">
      <c r="D73" s="10"/>
      <c r="F73" s="11"/>
      <c r="G73" s="146" t="s">
        <v>266</v>
      </c>
      <c r="H73" s="13">
        <v>-0.11000001430511475</v>
      </c>
      <c r="I73" s="14"/>
      <c r="J73" s="12"/>
      <c r="K73" s="13">
        <v>0</v>
      </c>
      <c r="M73" s="5" t="s">
        <v>0</v>
      </c>
    </row>
    <row r="74" spans="3:256" ht="12">
      <c r="C74" s="5" t="s">
        <v>267</v>
      </c>
      <c r="G74" s="5"/>
      <c r="H74" s="5"/>
      <c r="J74" s="5"/>
      <c r="K74" s="5"/>
      <c r="Q74" s="5" t="s">
        <v>65</v>
      </c>
      <c r="R74" s="5" t="s">
        <v>65</v>
      </c>
      <c r="S74" s="5" t="s">
        <v>65</v>
      </c>
      <c r="T74" s="5" t="s">
        <v>65</v>
      </c>
      <c r="U74" s="5" t="s">
        <v>65</v>
      </c>
      <c r="V74" s="5" t="s">
        <v>65</v>
      </c>
      <c r="W74" s="5" t="s">
        <v>65</v>
      </c>
      <c r="X74" s="5" t="s">
        <v>65</v>
      </c>
      <c r="Y74" s="5" t="s">
        <v>65</v>
      </c>
      <c r="Z74" s="5" t="s">
        <v>65</v>
      </c>
      <c r="AA74" s="5" t="s">
        <v>65</v>
      </c>
      <c r="AB74" s="5" t="s">
        <v>65</v>
      </c>
      <c r="AC74" s="5" t="s">
        <v>65</v>
      </c>
      <c r="AD74" s="5" t="s">
        <v>65</v>
      </c>
      <c r="AE74" s="5" t="s">
        <v>65</v>
      </c>
      <c r="AF74" s="5" t="s">
        <v>65</v>
      </c>
      <c r="AG74" s="5" t="s">
        <v>65</v>
      </c>
      <c r="AH74" s="5" t="s">
        <v>65</v>
      </c>
      <c r="AI74" s="5" t="s">
        <v>65</v>
      </c>
      <c r="AJ74" s="5" t="s">
        <v>65</v>
      </c>
      <c r="AK74" s="5" t="s">
        <v>65</v>
      </c>
      <c r="AL74" s="5" t="s">
        <v>65</v>
      </c>
      <c r="AM74" s="5" t="s">
        <v>65</v>
      </c>
      <c r="AN74" s="5" t="s">
        <v>65</v>
      </c>
      <c r="AO74" s="5" t="s">
        <v>65</v>
      </c>
      <c r="AP74" s="5" t="s">
        <v>65</v>
      </c>
      <c r="AQ74" s="5" t="s">
        <v>65</v>
      </c>
      <c r="AR74" s="5" t="s">
        <v>65</v>
      </c>
      <c r="AS74" s="5" t="s">
        <v>65</v>
      </c>
      <c r="AT74" s="5" t="s">
        <v>65</v>
      </c>
      <c r="AU74" s="5" t="s">
        <v>65</v>
      </c>
      <c r="AV74" s="5" t="s">
        <v>65</v>
      </c>
      <c r="AW74" s="5" t="s">
        <v>65</v>
      </c>
      <c r="AX74" s="5" t="s">
        <v>65</v>
      </c>
      <c r="AY74" s="5" t="s">
        <v>65</v>
      </c>
      <c r="AZ74" s="5" t="s">
        <v>65</v>
      </c>
      <c r="BA74" s="5" t="s">
        <v>65</v>
      </c>
      <c r="BB74" s="5" t="s">
        <v>65</v>
      </c>
      <c r="BC74" s="5" t="s">
        <v>65</v>
      </c>
      <c r="BD74" s="5" t="s">
        <v>65</v>
      </c>
      <c r="BE74" s="5" t="s">
        <v>65</v>
      </c>
      <c r="BF74" s="5" t="s">
        <v>65</v>
      </c>
      <c r="BG74" s="5" t="s">
        <v>65</v>
      </c>
      <c r="BH74" s="5" t="s">
        <v>65</v>
      </c>
      <c r="BI74" s="5" t="s">
        <v>65</v>
      </c>
      <c r="BJ74" s="5" t="s">
        <v>65</v>
      </c>
      <c r="BK74" s="5" t="s">
        <v>65</v>
      </c>
      <c r="BL74" s="5" t="s">
        <v>65</v>
      </c>
      <c r="BM74" s="5" t="s">
        <v>65</v>
      </c>
      <c r="BN74" s="5" t="s">
        <v>65</v>
      </c>
      <c r="BO74" s="5" t="s">
        <v>65</v>
      </c>
      <c r="BP74" s="5" t="s">
        <v>65</v>
      </c>
      <c r="BQ74" s="5" t="s">
        <v>65</v>
      </c>
      <c r="BR74" s="5" t="s">
        <v>65</v>
      </c>
      <c r="BS74" s="5" t="s">
        <v>65</v>
      </c>
      <c r="BT74" s="5" t="s">
        <v>65</v>
      </c>
      <c r="BU74" s="5" t="s">
        <v>65</v>
      </c>
      <c r="BV74" s="5" t="s">
        <v>65</v>
      </c>
      <c r="BW74" s="5" t="s">
        <v>65</v>
      </c>
      <c r="BX74" s="5" t="s">
        <v>65</v>
      </c>
      <c r="BY74" s="5" t="s">
        <v>65</v>
      </c>
      <c r="BZ74" s="5" t="s">
        <v>65</v>
      </c>
      <c r="CA74" s="5" t="s">
        <v>65</v>
      </c>
      <c r="CB74" s="5" t="s">
        <v>65</v>
      </c>
      <c r="CC74" s="5" t="s">
        <v>65</v>
      </c>
      <c r="CD74" s="5" t="s">
        <v>65</v>
      </c>
      <c r="CE74" s="5" t="s">
        <v>65</v>
      </c>
      <c r="CF74" s="5" t="s">
        <v>65</v>
      </c>
      <c r="CG74" s="5" t="s">
        <v>65</v>
      </c>
      <c r="CH74" s="5" t="s">
        <v>65</v>
      </c>
      <c r="CI74" s="5" t="s">
        <v>65</v>
      </c>
      <c r="CJ74" s="5" t="s">
        <v>65</v>
      </c>
      <c r="CK74" s="5" t="s">
        <v>65</v>
      </c>
      <c r="CL74" s="5" t="s">
        <v>65</v>
      </c>
      <c r="CM74" s="5" t="s">
        <v>65</v>
      </c>
      <c r="CN74" s="5" t="s">
        <v>65</v>
      </c>
      <c r="CO74" s="5" t="s">
        <v>65</v>
      </c>
      <c r="CP74" s="5" t="s">
        <v>65</v>
      </c>
      <c r="CQ74" s="5" t="s">
        <v>65</v>
      </c>
      <c r="CR74" s="5" t="s">
        <v>65</v>
      </c>
      <c r="CS74" s="5" t="s">
        <v>65</v>
      </c>
      <c r="CT74" s="5" t="s">
        <v>65</v>
      </c>
      <c r="CU74" s="5" t="s">
        <v>65</v>
      </c>
      <c r="CV74" s="5" t="s">
        <v>65</v>
      </c>
      <c r="CW74" s="5" t="s">
        <v>65</v>
      </c>
      <c r="CX74" s="5" t="s">
        <v>65</v>
      </c>
      <c r="CY74" s="5" t="s">
        <v>65</v>
      </c>
      <c r="CZ74" s="5" t="s">
        <v>65</v>
      </c>
      <c r="DA74" s="5" t="s">
        <v>65</v>
      </c>
      <c r="DB74" s="5" t="s">
        <v>65</v>
      </c>
      <c r="DC74" s="5" t="s">
        <v>65</v>
      </c>
      <c r="DD74" s="5" t="s">
        <v>65</v>
      </c>
      <c r="DE74" s="5" t="s">
        <v>65</v>
      </c>
      <c r="DF74" s="5" t="s">
        <v>65</v>
      </c>
      <c r="DG74" s="5" t="s">
        <v>65</v>
      </c>
      <c r="DH74" s="5" t="s">
        <v>65</v>
      </c>
      <c r="DI74" s="5" t="s">
        <v>65</v>
      </c>
      <c r="DJ74" s="5" t="s">
        <v>65</v>
      </c>
      <c r="DK74" s="5" t="s">
        <v>65</v>
      </c>
      <c r="DL74" s="5" t="s">
        <v>65</v>
      </c>
      <c r="DM74" s="5" t="s">
        <v>65</v>
      </c>
      <c r="DN74" s="5" t="s">
        <v>65</v>
      </c>
      <c r="DO74" s="5" t="s">
        <v>65</v>
      </c>
      <c r="DP74" s="5" t="s">
        <v>65</v>
      </c>
      <c r="DQ74" s="5" t="s">
        <v>65</v>
      </c>
      <c r="DR74" s="5" t="s">
        <v>65</v>
      </c>
      <c r="DS74" s="5" t="s">
        <v>65</v>
      </c>
      <c r="DT74" s="5" t="s">
        <v>65</v>
      </c>
      <c r="DU74" s="5" t="s">
        <v>65</v>
      </c>
      <c r="DV74" s="5" t="s">
        <v>65</v>
      </c>
      <c r="DW74" s="5" t="s">
        <v>65</v>
      </c>
      <c r="DX74" s="5" t="s">
        <v>65</v>
      </c>
      <c r="DY74" s="5" t="s">
        <v>65</v>
      </c>
      <c r="DZ74" s="5" t="s">
        <v>65</v>
      </c>
      <c r="EA74" s="5" t="s">
        <v>65</v>
      </c>
      <c r="EB74" s="5" t="s">
        <v>65</v>
      </c>
      <c r="EC74" s="5" t="s">
        <v>65</v>
      </c>
      <c r="ED74" s="5" t="s">
        <v>65</v>
      </c>
      <c r="EE74" s="5" t="s">
        <v>65</v>
      </c>
      <c r="EF74" s="5" t="s">
        <v>65</v>
      </c>
      <c r="EG74" s="5" t="s">
        <v>65</v>
      </c>
      <c r="EH74" s="5" t="s">
        <v>65</v>
      </c>
      <c r="EI74" s="5" t="s">
        <v>65</v>
      </c>
      <c r="EJ74" s="5" t="s">
        <v>65</v>
      </c>
      <c r="EK74" s="5" t="s">
        <v>65</v>
      </c>
      <c r="EL74" s="5" t="s">
        <v>65</v>
      </c>
      <c r="EM74" s="5" t="s">
        <v>65</v>
      </c>
      <c r="EN74" s="5" t="s">
        <v>65</v>
      </c>
      <c r="EO74" s="5" t="s">
        <v>65</v>
      </c>
      <c r="EP74" s="5" t="s">
        <v>65</v>
      </c>
      <c r="EQ74" s="5" t="s">
        <v>65</v>
      </c>
      <c r="ER74" s="5" t="s">
        <v>65</v>
      </c>
      <c r="ES74" s="5" t="s">
        <v>65</v>
      </c>
      <c r="ET74" s="5" t="s">
        <v>65</v>
      </c>
      <c r="EU74" s="5" t="s">
        <v>65</v>
      </c>
      <c r="EV74" s="5" t="s">
        <v>65</v>
      </c>
      <c r="EW74" s="5" t="s">
        <v>65</v>
      </c>
      <c r="EX74" s="5" t="s">
        <v>65</v>
      </c>
      <c r="EY74" s="5" t="s">
        <v>65</v>
      </c>
      <c r="EZ74" s="5" t="s">
        <v>65</v>
      </c>
      <c r="FA74" s="5" t="s">
        <v>65</v>
      </c>
      <c r="FB74" s="5" t="s">
        <v>65</v>
      </c>
      <c r="FC74" s="5" t="s">
        <v>65</v>
      </c>
      <c r="FD74" s="5" t="s">
        <v>65</v>
      </c>
      <c r="FE74" s="5" t="s">
        <v>65</v>
      </c>
      <c r="FF74" s="5" t="s">
        <v>65</v>
      </c>
      <c r="FG74" s="5" t="s">
        <v>65</v>
      </c>
      <c r="FH74" s="5" t="s">
        <v>65</v>
      </c>
      <c r="FI74" s="5" t="s">
        <v>65</v>
      </c>
      <c r="FJ74" s="5" t="s">
        <v>65</v>
      </c>
      <c r="FK74" s="5" t="s">
        <v>65</v>
      </c>
      <c r="FL74" s="5" t="s">
        <v>65</v>
      </c>
      <c r="FM74" s="5" t="s">
        <v>65</v>
      </c>
      <c r="FN74" s="5" t="s">
        <v>65</v>
      </c>
      <c r="FO74" s="5" t="s">
        <v>65</v>
      </c>
      <c r="FP74" s="5" t="s">
        <v>65</v>
      </c>
      <c r="FQ74" s="5" t="s">
        <v>65</v>
      </c>
      <c r="FR74" s="5" t="s">
        <v>65</v>
      </c>
      <c r="FS74" s="5" t="s">
        <v>65</v>
      </c>
      <c r="FT74" s="5" t="s">
        <v>65</v>
      </c>
      <c r="FU74" s="5" t="s">
        <v>65</v>
      </c>
      <c r="FV74" s="5" t="s">
        <v>65</v>
      </c>
      <c r="FW74" s="5" t="s">
        <v>65</v>
      </c>
      <c r="FX74" s="5" t="s">
        <v>65</v>
      </c>
      <c r="FY74" s="5" t="s">
        <v>65</v>
      </c>
      <c r="FZ74" s="5" t="s">
        <v>65</v>
      </c>
      <c r="GA74" s="5" t="s">
        <v>65</v>
      </c>
      <c r="GB74" s="5" t="s">
        <v>65</v>
      </c>
      <c r="GC74" s="5" t="s">
        <v>65</v>
      </c>
      <c r="GD74" s="5" t="s">
        <v>65</v>
      </c>
      <c r="GE74" s="5" t="s">
        <v>65</v>
      </c>
      <c r="GF74" s="5" t="s">
        <v>65</v>
      </c>
      <c r="GG74" s="5" t="s">
        <v>65</v>
      </c>
      <c r="GH74" s="5" t="s">
        <v>65</v>
      </c>
      <c r="GI74" s="5" t="s">
        <v>65</v>
      </c>
      <c r="GJ74" s="5" t="s">
        <v>65</v>
      </c>
      <c r="GK74" s="5" t="s">
        <v>65</v>
      </c>
      <c r="GL74" s="5" t="s">
        <v>65</v>
      </c>
      <c r="GM74" s="5" t="s">
        <v>65</v>
      </c>
      <c r="GN74" s="5" t="s">
        <v>65</v>
      </c>
      <c r="GO74" s="5" t="s">
        <v>65</v>
      </c>
      <c r="GP74" s="5" t="s">
        <v>65</v>
      </c>
      <c r="GQ74" s="5" t="s">
        <v>65</v>
      </c>
      <c r="GR74" s="5" t="s">
        <v>65</v>
      </c>
      <c r="GS74" s="5" t="s">
        <v>65</v>
      </c>
      <c r="GT74" s="5" t="s">
        <v>65</v>
      </c>
      <c r="GU74" s="5" t="s">
        <v>65</v>
      </c>
      <c r="GV74" s="5" t="s">
        <v>65</v>
      </c>
      <c r="GW74" s="5" t="s">
        <v>65</v>
      </c>
      <c r="GX74" s="5" t="s">
        <v>65</v>
      </c>
      <c r="GY74" s="5" t="s">
        <v>65</v>
      </c>
      <c r="GZ74" s="5" t="s">
        <v>65</v>
      </c>
      <c r="HA74" s="5" t="s">
        <v>65</v>
      </c>
      <c r="HB74" s="5" t="s">
        <v>65</v>
      </c>
      <c r="HC74" s="5" t="s">
        <v>65</v>
      </c>
      <c r="HD74" s="5" t="s">
        <v>65</v>
      </c>
      <c r="HE74" s="5" t="s">
        <v>65</v>
      </c>
      <c r="HF74" s="5" t="s">
        <v>65</v>
      </c>
      <c r="HG74" s="5" t="s">
        <v>65</v>
      </c>
      <c r="HH74" s="5" t="s">
        <v>65</v>
      </c>
      <c r="HI74" s="5" t="s">
        <v>65</v>
      </c>
      <c r="HJ74" s="5" t="s">
        <v>65</v>
      </c>
      <c r="HK74" s="5" t="s">
        <v>65</v>
      </c>
      <c r="HL74" s="5" t="s">
        <v>65</v>
      </c>
      <c r="HM74" s="5" t="s">
        <v>65</v>
      </c>
      <c r="HN74" s="5" t="s">
        <v>65</v>
      </c>
      <c r="HO74" s="5" t="s">
        <v>65</v>
      </c>
      <c r="HP74" s="5" t="s">
        <v>65</v>
      </c>
      <c r="HQ74" s="5" t="s">
        <v>65</v>
      </c>
      <c r="HR74" s="5" t="s">
        <v>65</v>
      </c>
      <c r="HS74" s="5" t="s">
        <v>65</v>
      </c>
      <c r="HT74" s="5" t="s">
        <v>65</v>
      </c>
      <c r="HU74" s="5" t="s">
        <v>65</v>
      </c>
      <c r="HV74" s="5" t="s">
        <v>65</v>
      </c>
      <c r="HW74" s="5" t="s">
        <v>65</v>
      </c>
      <c r="HX74" s="5" t="s">
        <v>65</v>
      </c>
      <c r="HY74" s="5" t="s">
        <v>65</v>
      </c>
      <c r="HZ74" s="5" t="s">
        <v>65</v>
      </c>
      <c r="IA74" s="5" t="s">
        <v>65</v>
      </c>
      <c r="IB74" s="5" t="s">
        <v>65</v>
      </c>
      <c r="IC74" s="5" t="s">
        <v>65</v>
      </c>
      <c r="ID74" s="5" t="s">
        <v>65</v>
      </c>
      <c r="IE74" s="5" t="s">
        <v>65</v>
      </c>
      <c r="IF74" s="5" t="s">
        <v>65</v>
      </c>
      <c r="IG74" s="5" t="s">
        <v>65</v>
      </c>
      <c r="IH74" s="5" t="s">
        <v>65</v>
      </c>
      <c r="II74" s="5" t="s">
        <v>65</v>
      </c>
      <c r="IJ74" s="5" t="s">
        <v>65</v>
      </c>
      <c r="IK74" s="5" t="s">
        <v>65</v>
      </c>
      <c r="IL74" s="5" t="s">
        <v>65</v>
      </c>
      <c r="IM74" s="5" t="s">
        <v>65</v>
      </c>
      <c r="IN74" s="5" t="s">
        <v>65</v>
      </c>
      <c r="IO74" s="5" t="s">
        <v>65</v>
      </c>
      <c r="IP74" s="5" t="s">
        <v>65</v>
      </c>
      <c r="IQ74" s="5" t="s">
        <v>65</v>
      </c>
      <c r="IR74" s="5" t="s">
        <v>65</v>
      </c>
      <c r="IS74" s="5" t="s">
        <v>65</v>
      </c>
      <c r="IT74" s="5" t="s">
        <v>65</v>
      </c>
      <c r="IU74" s="5" t="s">
        <v>65</v>
      </c>
      <c r="IV74" s="5" t="s">
        <v>65</v>
      </c>
    </row>
    <row r="75" spans="4:11" ht="12">
      <c r="D75" s="10"/>
      <c r="F75" s="11"/>
      <c r="G75" s="12"/>
      <c r="I75" s="14"/>
      <c r="J75" s="12"/>
      <c r="K75" s="15"/>
    </row>
    <row r="76" ht="12">
      <c r="E76" s="22"/>
    </row>
    <row r="77" spans="1:13" ht="12">
      <c r="A77" s="34" t="s">
        <v>67</v>
      </c>
      <c r="E77" s="22"/>
      <c r="G77" s="6"/>
      <c r="H77" s="20"/>
      <c r="J77" s="6"/>
      <c r="K77" s="33" t="s">
        <v>78</v>
      </c>
      <c r="L77" s="35"/>
      <c r="M77" s="62"/>
    </row>
    <row r="78" spans="1:13" s="17" customFormat="1" ht="12">
      <c r="A78" s="202" t="s">
        <v>79</v>
      </c>
      <c r="B78" s="202"/>
      <c r="C78" s="202"/>
      <c r="D78" s="202"/>
      <c r="E78" s="202"/>
      <c r="F78" s="202"/>
      <c r="G78" s="202"/>
      <c r="H78" s="202"/>
      <c r="I78" s="202"/>
      <c r="J78" s="202"/>
      <c r="K78" s="202"/>
      <c r="L78" s="63"/>
      <c r="M78" s="64"/>
    </row>
    <row r="79" spans="1:13" ht="12">
      <c r="A79" s="34" t="s">
        <v>265</v>
      </c>
      <c r="H79" s="20"/>
      <c r="J79" s="6"/>
      <c r="K79" s="36" t="s">
        <v>64</v>
      </c>
      <c r="L79" s="35"/>
      <c r="M79" s="62"/>
    </row>
    <row r="80" spans="1:11" ht="12">
      <c r="A80" s="11" t="s">
        <v>1</v>
      </c>
      <c r="B80" s="11" t="s">
        <v>1</v>
      </c>
      <c r="C80" s="11" t="s">
        <v>1</v>
      </c>
      <c r="D80" s="11" t="s">
        <v>1</v>
      </c>
      <c r="E80" s="11" t="s">
        <v>1</v>
      </c>
      <c r="F80" s="11" t="s">
        <v>1</v>
      </c>
      <c r="G80" s="12" t="s">
        <v>1</v>
      </c>
      <c r="H80" s="15" t="s">
        <v>1</v>
      </c>
      <c r="I80" s="11" t="s">
        <v>1</v>
      </c>
      <c r="J80" s="12" t="s">
        <v>1</v>
      </c>
      <c r="K80" s="15" t="s">
        <v>1</v>
      </c>
    </row>
    <row r="81" spans="1:11" ht="12">
      <c r="A81" s="37" t="s">
        <v>2</v>
      </c>
      <c r="E81" s="37" t="s">
        <v>2</v>
      </c>
      <c r="G81" s="2"/>
      <c r="H81" s="3" t="s">
        <v>51</v>
      </c>
      <c r="I81" s="1"/>
      <c r="J81" s="5"/>
      <c r="K81" s="5"/>
    </row>
    <row r="82" spans="1:11" ht="12">
      <c r="A82" s="37" t="s">
        <v>4</v>
      </c>
      <c r="E82" s="37" t="s">
        <v>4</v>
      </c>
      <c r="G82" s="2"/>
      <c r="H82" s="3" t="s">
        <v>7</v>
      </c>
      <c r="I82" s="1"/>
      <c r="J82" s="5"/>
      <c r="K82" s="5"/>
    </row>
    <row r="83" spans="1:11" ht="12">
      <c r="A83" s="11" t="s">
        <v>1</v>
      </c>
      <c r="B83" s="11" t="s">
        <v>1</v>
      </c>
      <c r="C83" s="11" t="s">
        <v>1</v>
      </c>
      <c r="D83" s="11" t="s">
        <v>1</v>
      </c>
      <c r="E83" s="11" t="s">
        <v>1</v>
      </c>
      <c r="F83" s="11" t="s">
        <v>1</v>
      </c>
      <c r="G83" s="12" t="s">
        <v>1</v>
      </c>
      <c r="H83" s="15" t="s">
        <v>1</v>
      </c>
      <c r="I83" s="11" t="s">
        <v>1</v>
      </c>
      <c r="J83" s="5"/>
      <c r="K83" s="5"/>
    </row>
    <row r="84" spans="1:11" ht="12">
      <c r="A84" s="25">
        <v>1</v>
      </c>
      <c r="C84" s="4" t="s">
        <v>80</v>
      </c>
      <c r="E84" s="25">
        <v>1</v>
      </c>
      <c r="G84" s="6"/>
      <c r="H84" s="26"/>
      <c r="J84" s="5"/>
      <c r="K84" s="5"/>
    </row>
    <row r="85" spans="1:11" ht="12">
      <c r="A85" s="10" t="s">
        <v>81</v>
      </c>
      <c r="C85" s="4" t="s">
        <v>82</v>
      </c>
      <c r="E85" s="10" t="s">
        <v>81</v>
      </c>
      <c r="F85" s="65"/>
      <c r="G85" s="66"/>
      <c r="H85" s="76">
        <v>0</v>
      </c>
      <c r="I85" s="66"/>
      <c r="J85" s="5"/>
      <c r="K85" s="5"/>
    </row>
    <row r="86" spans="1:11" ht="12">
      <c r="A86" s="10" t="s">
        <v>83</v>
      </c>
      <c r="C86" s="4" t="s">
        <v>84</v>
      </c>
      <c r="E86" s="10" t="s">
        <v>83</v>
      </c>
      <c r="F86" s="65"/>
      <c r="G86" s="66"/>
      <c r="H86" s="76">
        <v>0</v>
      </c>
      <c r="I86" s="66"/>
      <c r="J86" s="5"/>
      <c r="K86" s="5"/>
    </row>
    <row r="87" spans="1:11" ht="12">
      <c r="A87" s="10" t="s">
        <v>85</v>
      </c>
      <c r="C87" s="4" t="s">
        <v>86</v>
      </c>
      <c r="E87" s="10" t="s">
        <v>85</v>
      </c>
      <c r="F87" s="65"/>
      <c r="G87" s="66"/>
      <c r="H87" s="76">
        <v>7298.17</v>
      </c>
      <c r="I87" s="66"/>
      <c r="J87" s="5"/>
      <c r="K87" s="5"/>
    </row>
    <row r="88" spans="1:11" ht="12">
      <c r="A88" s="25">
        <v>3</v>
      </c>
      <c r="C88" s="4" t="s">
        <v>87</v>
      </c>
      <c r="E88" s="25">
        <v>3</v>
      </c>
      <c r="F88" s="65"/>
      <c r="G88" s="66"/>
      <c r="H88" s="76">
        <v>2284.16</v>
      </c>
      <c r="I88" s="66"/>
      <c r="J88" s="5"/>
      <c r="K88" s="5"/>
    </row>
    <row r="89" spans="1:11" ht="12">
      <c r="A89" s="25">
        <v>4</v>
      </c>
      <c r="C89" s="4" t="s">
        <v>88</v>
      </c>
      <c r="E89" s="25">
        <v>4</v>
      </c>
      <c r="F89" s="65"/>
      <c r="G89" s="66"/>
      <c r="H89" s="76">
        <v>9582.33</v>
      </c>
      <c r="I89" s="66"/>
      <c r="J89" s="5"/>
      <c r="K89" s="5"/>
    </row>
    <row r="90" spans="1:11" ht="12">
      <c r="A90" s="25">
        <v>5</v>
      </c>
      <c r="E90" s="25">
        <v>5</v>
      </c>
      <c r="F90" s="65"/>
      <c r="G90" s="66"/>
      <c r="H90" s="76"/>
      <c r="I90" s="66"/>
      <c r="J90" s="5"/>
      <c r="K90" s="5"/>
    </row>
    <row r="91" spans="1:11" ht="12">
      <c r="A91" s="25">
        <v>6</v>
      </c>
      <c r="C91" s="4" t="s">
        <v>89</v>
      </c>
      <c r="E91" s="25">
        <v>6</v>
      </c>
      <c r="F91" s="65"/>
      <c r="G91" s="66"/>
      <c r="H91" s="76">
        <v>932.53</v>
      </c>
      <c r="I91" s="66"/>
      <c r="J91" s="5"/>
      <c r="K91" s="5"/>
    </row>
    <row r="92" spans="1:11" ht="12">
      <c r="A92" s="25">
        <v>7</v>
      </c>
      <c r="C92" s="4" t="s">
        <v>90</v>
      </c>
      <c r="E92" s="25">
        <v>7</v>
      </c>
      <c r="F92" s="65"/>
      <c r="G92" s="66"/>
      <c r="H92" s="76">
        <v>391.21</v>
      </c>
      <c r="I92" s="66"/>
      <c r="J92" s="5"/>
      <c r="K92" s="5"/>
    </row>
    <row r="93" spans="1:11" ht="12">
      <c r="A93" s="25">
        <v>8</v>
      </c>
      <c r="C93" s="4" t="s">
        <v>91</v>
      </c>
      <c r="E93" s="25">
        <v>8</v>
      </c>
      <c r="F93" s="65"/>
      <c r="G93" s="66"/>
      <c r="H93" s="76">
        <v>1323.74</v>
      </c>
      <c r="I93" s="66"/>
      <c r="J93" s="5"/>
      <c r="K93" s="5"/>
    </row>
    <row r="94" spans="1:11" ht="12">
      <c r="A94" s="25">
        <v>9</v>
      </c>
      <c r="E94" s="25">
        <v>9</v>
      </c>
      <c r="F94" s="65"/>
      <c r="G94" s="66"/>
      <c r="H94" s="76"/>
      <c r="I94" s="66"/>
      <c r="J94" s="5"/>
      <c r="K94" s="5"/>
    </row>
    <row r="95" spans="1:11" ht="12">
      <c r="A95" s="25">
        <v>10</v>
      </c>
      <c r="C95" s="4" t="s">
        <v>92</v>
      </c>
      <c r="E95" s="25">
        <v>10</v>
      </c>
      <c r="F95" s="65"/>
      <c r="G95" s="66"/>
      <c r="H95" s="76">
        <v>8230.7</v>
      </c>
      <c r="I95" s="66"/>
      <c r="J95" s="5"/>
      <c r="K95" s="5"/>
    </row>
    <row r="96" spans="1:11" ht="12">
      <c r="A96" s="25">
        <v>11</v>
      </c>
      <c r="C96" s="4" t="s">
        <v>93</v>
      </c>
      <c r="E96" s="25">
        <v>11</v>
      </c>
      <c r="F96" s="65"/>
      <c r="G96" s="66"/>
      <c r="H96" s="76">
        <v>2675.37</v>
      </c>
      <c r="I96" s="66"/>
      <c r="J96" s="5"/>
      <c r="K96" s="5"/>
    </row>
    <row r="97" spans="1:11" ht="12">
      <c r="A97" s="25">
        <v>12</v>
      </c>
      <c r="C97" s="4" t="s">
        <v>94</v>
      </c>
      <c r="E97" s="25">
        <v>12</v>
      </c>
      <c r="F97" s="65"/>
      <c r="G97" s="66"/>
      <c r="H97" s="76">
        <v>10906.07</v>
      </c>
      <c r="I97" s="66"/>
      <c r="J97" s="5"/>
      <c r="K97" s="5"/>
    </row>
    <row r="98" spans="1:11" ht="12">
      <c r="A98" s="25">
        <v>13</v>
      </c>
      <c r="E98" s="25">
        <v>13</v>
      </c>
      <c r="G98" s="66"/>
      <c r="H98" s="77"/>
      <c r="I98" s="67"/>
      <c r="J98" s="5"/>
      <c r="K98" s="5"/>
    </row>
    <row r="99" spans="1:11" ht="12">
      <c r="A99" s="25">
        <v>15</v>
      </c>
      <c r="C99" s="4" t="s">
        <v>95</v>
      </c>
      <c r="E99" s="25">
        <v>15</v>
      </c>
      <c r="G99" s="66"/>
      <c r="H99" s="147"/>
      <c r="I99" s="67"/>
      <c r="J99" s="5"/>
      <c r="K99" s="5"/>
    </row>
    <row r="100" spans="1:11" ht="12">
      <c r="A100" s="25">
        <v>16</v>
      </c>
      <c r="C100" s="4" t="s">
        <v>96</v>
      </c>
      <c r="E100" s="25">
        <v>16</v>
      </c>
      <c r="G100" s="66"/>
      <c r="H100" s="77">
        <f>(H70-H294)/H97</f>
        <v>13806.05059017593</v>
      </c>
      <c r="I100" s="69"/>
      <c r="J100" s="5"/>
      <c r="K100" s="5"/>
    </row>
    <row r="101" spans="1:11" ht="12">
      <c r="A101" s="25">
        <v>17</v>
      </c>
      <c r="C101" s="4" t="s">
        <v>97</v>
      </c>
      <c r="E101" s="25">
        <v>17</v>
      </c>
      <c r="G101" s="66"/>
      <c r="H101" s="67">
        <v>1860</v>
      </c>
      <c r="I101" s="67"/>
      <c r="J101" s="5"/>
      <c r="K101" s="5"/>
    </row>
    <row r="102" spans="1:11" ht="12">
      <c r="A102" s="25">
        <v>18</v>
      </c>
      <c r="E102" s="25">
        <v>18</v>
      </c>
      <c r="G102" s="66"/>
      <c r="H102" s="67"/>
      <c r="I102" s="67"/>
      <c r="J102" s="5"/>
      <c r="K102" s="5"/>
    </row>
    <row r="103" spans="1:11" ht="12">
      <c r="A103" s="5">
        <v>19</v>
      </c>
      <c r="C103" s="4" t="s">
        <v>98</v>
      </c>
      <c r="E103" s="5">
        <v>19</v>
      </c>
      <c r="G103" s="66"/>
      <c r="H103" s="67"/>
      <c r="I103" s="67"/>
      <c r="J103" s="5"/>
      <c r="K103" s="5"/>
    </row>
    <row r="104" spans="1:11" ht="12">
      <c r="A104" s="25">
        <v>20</v>
      </c>
      <c r="C104" s="4" t="s">
        <v>99</v>
      </c>
      <c r="E104" s="25">
        <v>20</v>
      </c>
      <c r="F104" s="21"/>
      <c r="G104" s="70"/>
      <c r="H104" s="106">
        <v>743.96</v>
      </c>
      <c r="I104" s="70"/>
      <c r="J104" s="5"/>
      <c r="K104" s="5"/>
    </row>
    <row r="105" spans="1:11" ht="12">
      <c r="A105" s="25">
        <v>21</v>
      </c>
      <c r="C105" s="4" t="s">
        <v>100</v>
      </c>
      <c r="E105" s="25">
        <v>21</v>
      </c>
      <c r="F105" s="21"/>
      <c r="G105" s="70"/>
      <c r="H105" s="106">
        <v>532.25</v>
      </c>
      <c r="I105" s="70"/>
      <c r="J105" s="5"/>
      <c r="K105" s="5"/>
    </row>
    <row r="106" spans="1:11" ht="12">
      <c r="A106" s="25">
        <v>22</v>
      </c>
      <c r="C106" s="4" t="s">
        <v>101</v>
      </c>
      <c r="E106" s="25">
        <v>22</v>
      </c>
      <c r="F106" s="21"/>
      <c r="G106" s="70"/>
      <c r="H106" s="106">
        <v>211.89000000000001</v>
      </c>
      <c r="I106" s="70"/>
      <c r="J106" s="5"/>
      <c r="K106" s="5"/>
    </row>
    <row r="107" spans="1:11" ht="12">
      <c r="A107" s="25">
        <v>23</v>
      </c>
      <c r="E107" s="25">
        <v>23</v>
      </c>
      <c r="F107" s="21"/>
      <c r="G107" s="70"/>
      <c r="H107" s="106"/>
      <c r="I107" s="70"/>
      <c r="J107" s="5"/>
      <c r="K107" s="5"/>
    </row>
    <row r="108" spans="1:11" ht="12">
      <c r="A108" s="25">
        <v>24</v>
      </c>
      <c r="C108" s="4" t="s">
        <v>102</v>
      </c>
      <c r="E108" s="25">
        <v>24</v>
      </c>
      <c r="F108" s="21"/>
      <c r="G108" s="70"/>
      <c r="H108" s="70"/>
      <c r="I108" s="70"/>
      <c r="K108" s="5"/>
    </row>
    <row r="109" spans="1:11" ht="12">
      <c r="A109" s="25">
        <v>25</v>
      </c>
      <c r="C109" s="4" t="s">
        <v>103</v>
      </c>
      <c r="E109" s="25">
        <v>25</v>
      </c>
      <c r="G109" s="66"/>
      <c r="H109" s="67"/>
      <c r="I109" s="67"/>
      <c r="K109" s="5"/>
    </row>
    <row r="110" spans="1:11" ht="12">
      <c r="A110" s="25">
        <v>26</v>
      </c>
      <c r="C110" s="4" t="s">
        <v>104</v>
      </c>
      <c r="E110" s="25">
        <v>26</v>
      </c>
      <c r="G110" s="66"/>
      <c r="H110" s="67">
        <v>101340.00939408173</v>
      </c>
      <c r="I110" s="67"/>
      <c r="J110" s="5"/>
      <c r="K110" s="5"/>
    </row>
    <row r="111" spans="1:11" ht="12">
      <c r="A111" s="25">
        <v>27</v>
      </c>
      <c r="C111" s="4" t="s">
        <v>105</v>
      </c>
      <c r="E111" s="25">
        <v>27</v>
      </c>
      <c r="G111" s="66"/>
      <c r="H111" s="67">
        <v>38259.814054462215</v>
      </c>
      <c r="I111" s="67"/>
      <c r="J111" s="5"/>
      <c r="K111" s="5"/>
    </row>
    <row r="112" spans="1:11" ht="12">
      <c r="A112" s="25">
        <v>28</v>
      </c>
      <c r="E112" s="25">
        <v>28</v>
      </c>
      <c r="G112" s="66"/>
      <c r="H112" s="67"/>
      <c r="I112" s="67"/>
      <c r="J112" s="5"/>
      <c r="K112" s="5"/>
    </row>
    <row r="113" spans="1:11" ht="12">
      <c r="A113" s="25">
        <v>29</v>
      </c>
      <c r="C113" s="4" t="s">
        <v>106</v>
      </c>
      <c r="E113" s="25">
        <v>29</v>
      </c>
      <c r="F113" s="71"/>
      <c r="G113" s="66"/>
      <c r="H113" s="76">
        <v>1225.4599999999998</v>
      </c>
      <c r="I113" s="66"/>
      <c r="J113" s="5"/>
      <c r="K113" s="5"/>
    </row>
    <row r="114" spans="1:11" ht="12">
      <c r="A114" s="4"/>
      <c r="H114" s="20"/>
      <c r="J114" s="5"/>
      <c r="K114" s="5"/>
    </row>
    <row r="115" spans="1:11" ht="12">
      <c r="A115" s="4"/>
      <c r="H115" s="20"/>
      <c r="K115" s="20"/>
    </row>
    <row r="116" spans="1:11" ht="30" customHeight="1">
      <c r="A116" s="4"/>
      <c r="C116" s="208" t="s">
        <v>107</v>
      </c>
      <c r="D116" s="208"/>
      <c r="E116" s="208"/>
      <c r="F116" s="208"/>
      <c r="G116" s="208"/>
      <c r="H116" s="208"/>
      <c r="I116" s="208"/>
      <c r="K116" s="20"/>
    </row>
    <row r="117" spans="1:11" ht="12">
      <c r="A117" s="4"/>
      <c r="H117" s="20"/>
      <c r="K117" s="20"/>
    </row>
    <row r="118" spans="1:11" ht="12">
      <c r="A118" s="4"/>
      <c r="H118" s="20"/>
      <c r="K118" s="20"/>
    </row>
    <row r="119" spans="1:11" ht="12">
      <c r="A119" s="4"/>
      <c r="H119" s="20"/>
      <c r="K119" s="20"/>
    </row>
    <row r="120" spans="1:11" ht="12">
      <c r="A120" s="4"/>
      <c r="C120" s="17"/>
      <c r="D120" s="17"/>
      <c r="E120" s="17"/>
      <c r="F120" s="17"/>
      <c r="G120" s="73"/>
      <c r="H120" s="19"/>
      <c r="K120" s="20"/>
    </row>
    <row r="121" spans="1:11" ht="12">
      <c r="A121" s="4"/>
      <c r="H121" s="20"/>
      <c r="K121" s="20"/>
    </row>
    <row r="122" spans="1:11" ht="12">
      <c r="A122" s="4"/>
      <c r="H122" s="20"/>
      <c r="K122" s="20"/>
    </row>
    <row r="123" spans="1:11" ht="12">
      <c r="A123" s="4"/>
      <c r="H123" s="20"/>
      <c r="K123" s="20"/>
    </row>
    <row r="124" spans="1:11" ht="12">
      <c r="A124" s="4"/>
      <c r="H124" s="20"/>
      <c r="K124" s="20"/>
    </row>
    <row r="125" spans="1:11" ht="12">
      <c r="A125" s="4"/>
      <c r="H125" s="20"/>
      <c r="K125" s="20"/>
    </row>
    <row r="126" spans="1:11" ht="12">
      <c r="A126" s="4"/>
      <c r="H126" s="20"/>
      <c r="K126" s="20"/>
    </row>
    <row r="127" spans="5:13" ht="12">
      <c r="E127" s="22"/>
      <c r="G127" s="6"/>
      <c r="H127" s="20"/>
      <c r="I127" s="35"/>
      <c r="K127" s="20"/>
      <c r="M127" s="62"/>
    </row>
    <row r="128" spans="1:11" ht="12">
      <c r="A128" s="4"/>
      <c r="H128" s="20"/>
      <c r="K128" s="20"/>
    </row>
    <row r="129" spans="1:11" ht="12">
      <c r="A129" s="34" t="s">
        <v>67</v>
      </c>
      <c r="C129" s="74"/>
      <c r="G129" s="5"/>
      <c r="H129" s="5"/>
      <c r="I129" s="39" t="s">
        <v>108</v>
      </c>
      <c r="J129" s="5"/>
      <c r="K129" s="5"/>
    </row>
    <row r="130" spans="1:11" ht="12">
      <c r="A130" s="50"/>
      <c r="B130" s="209" t="s">
        <v>109</v>
      </c>
      <c r="C130" s="209"/>
      <c r="D130" s="209"/>
      <c r="E130" s="209"/>
      <c r="F130" s="209"/>
      <c r="G130" s="209"/>
      <c r="H130" s="209"/>
      <c r="I130" s="209"/>
      <c r="J130" s="209"/>
      <c r="K130" s="209"/>
    </row>
    <row r="131" spans="1:11" ht="12">
      <c r="A131" s="34" t="s">
        <v>265</v>
      </c>
      <c r="G131" s="5"/>
      <c r="H131" s="5"/>
      <c r="I131" s="36" t="s">
        <v>64</v>
      </c>
      <c r="J131" s="5"/>
      <c r="K131" s="5"/>
    </row>
    <row r="132" spans="1:11" ht="12">
      <c r="A132" s="11"/>
      <c r="C132" s="11" t="s">
        <v>1</v>
      </c>
      <c r="D132" s="11" t="s">
        <v>1</v>
      </c>
      <c r="E132" s="11" t="s">
        <v>1</v>
      </c>
      <c r="F132" s="11" t="s">
        <v>1</v>
      </c>
      <c r="G132" s="11" t="s">
        <v>1</v>
      </c>
      <c r="H132" s="11" t="s">
        <v>1</v>
      </c>
      <c r="I132" s="11" t="s">
        <v>1</v>
      </c>
      <c r="J132" s="11" t="s">
        <v>1</v>
      </c>
      <c r="K132" s="5"/>
    </row>
    <row r="133" spans="1:11" ht="12">
      <c r="A133" s="37"/>
      <c r="D133" s="38" t="s">
        <v>51</v>
      </c>
      <c r="G133" s="5"/>
      <c r="H133" s="5"/>
      <c r="J133" s="5"/>
      <c r="K133" s="5"/>
    </row>
    <row r="134" spans="1:11" ht="12">
      <c r="A134" s="37"/>
      <c r="D134" s="38" t="s">
        <v>110</v>
      </c>
      <c r="G134" s="5"/>
      <c r="H134" s="5"/>
      <c r="J134" s="5"/>
      <c r="K134" s="5"/>
    </row>
    <row r="135" spans="1:11" ht="12">
      <c r="A135" s="11"/>
      <c r="D135" s="38" t="s">
        <v>111</v>
      </c>
      <c r="E135" s="38" t="s">
        <v>111</v>
      </c>
      <c r="F135" s="38" t="s">
        <v>112</v>
      </c>
      <c r="G135" s="38"/>
      <c r="H135" s="5"/>
      <c r="J135" s="5"/>
      <c r="K135" s="5"/>
    </row>
    <row r="136" spans="1:11" ht="12">
      <c r="A136" s="4"/>
      <c r="C136" s="38" t="s">
        <v>113</v>
      </c>
      <c r="D136" s="38" t="s">
        <v>114</v>
      </c>
      <c r="E136" s="38" t="s">
        <v>115</v>
      </c>
      <c r="F136" s="38" t="s">
        <v>116</v>
      </c>
      <c r="G136" s="38"/>
      <c r="H136" s="5"/>
      <c r="J136" s="5"/>
      <c r="K136" s="5"/>
    </row>
    <row r="137" spans="1:11" ht="12">
      <c r="A137" s="4"/>
      <c r="C137" s="11" t="s">
        <v>1</v>
      </c>
      <c r="D137" s="11" t="s">
        <v>1</v>
      </c>
      <c r="E137" s="11" t="s">
        <v>1</v>
      </c>
      <c r="F137" s="11" t="s">
        <v>1</v>
      </c>
      <c r="G137" s="11" t="s">
        <v>1</v>
      </c>
      <c r="H137" s="5"/>
      <c r="J137" s="5"/>
      <c r="K137" s="5"/>
    </row>
    <row r="138" spans="1:11" ht="12">
      <c r="A138" s="4"/>
      <c r="G138" s="5"/>
      <c r="H138" s="5"/>
      <c r="J138" s="5"/>
      <c r="K138" s="5"/>
    </row>
    <row r="139" spans="1:11" ht="12">
      <c r="A139" s="4"/>
      <c r="C139" s="4" t="s">
        <v>117</v>
      </c>
      <c r="D139" s="75">
        <v>0</v>
      </c>
      <c r="E139" s="75">
        <v>0</v>
      </c>
      <c r="F139" s="76"/>
      <c r="G139" s="5"/>
      <c r="H139" s="5"/>
      <c r="J139" s="5"/>
      <c r="K139" s="5"/>
    </row>
    <row r="140" spans="1:11" ht="12">
      <c r="A140" s="4"/>
      <c r="D140" s="75"/>
      <c r="E140" s="75"/>
      <c r="F140" s="75"/>
      <c r="G140" s="5"/>
      <c r="H140" s="5"/>
      <c r="J140" s="5"/>
      <c r="K140" s="5"/>
    </row>
    <row r="141" spans="1:11" ht="12">
      <c r="A141" s="4"/>
      <c r="C141" s="4" t="s">
        <v>118</v>
      </c>
      <c r="D141" s="76">
        <v>4115.43</v>
      </c>
      <c r="E141" s="76">
        <v>153.34</v>
      </c>
      <c r="F141" s="76"/>
      <c r="G141" s="25"/>
      <c r="H141" s="5"/>
      <c r="J141" s="5"/>
      <c r="K141" s="5"/>
    </row>
    <row r="142" spans="1:11" ht="12">
      <c r="A142" s="4"/>
      <c r="D142" s="77"/>
      <c r="E142" s="77"/>
      <c r="F142" s="77"/>
      <c r="G142" s="5"/>
      <c r="H142" s="5"/>
      <c r="J142" s="5"/>
      <c r="K142" s="5"/>
    </row>
    <row r="143" spans="1:11" ht="12">
      <c r="A143" s="4"/>
      <c r="C143" s="4" t="s">
        <v>119</v>
      </c>
      <c r="D143" s="76">
        <v>4163.73</v>
      </c>
      <c r="E143" s="76">
        <v>222.48</v>
      </c>
      <c r="F143" s="76"/>
      <c r="G143" s="25"/>
      <c r="H143" s="5"/>
      <c r="J143" s="5"/>
      <c r="K143" s="5"/>
    </row>
    <row r="144" spans="1:11" ht="12">
      <c r="A144" s="4"/>
      <c r="D144" s="77"/>
      <c r="E144" s="77"/>
      <c r="F144" s="77"/>
      <c r="G144" s="5"/>
      <c r="H144" s="5"/>
      <c r="J144" s="5"/>
      <c r="K144" s="5"/>
    </row>
    <row r="145" spans="1:11" ht="12">
      <c r="A145" s="4"/>
      <c r="C145" s="4" t="s">
        <v>120</v>
      </c>
      <c r="D145" s="76">
        <v>8279.16</v>
      </c>
      <c r="E145" s="76">
        <v>375.82</v>
      </c>
      <c r="F145" s="76"/>
      <c r="G145" s="28"/>
      <c r="H145" s="78"/>
      <c r="J145" s="5"/>
      <c r="K145" s="5"/>
    </row>
    <row r="146" spans="1:11" ht="12">
      <c r="A146" s="4"/>
      <c r="D146" s="80"/>
      <c r="E146" s="80"/>
      <c r="F146" s="80"/>
      <c r="G146" s="5"/>
      <c r="H146" s="5"/>
      <c r="J146" s="5"/>
      <c r="K146" s="5"/>
    </row>
    <row r="147" spans="1:11" ht="12">
      <c r="A147" s="4"/>
      <c r="D147" s="80"/>
      <c r="E147" s="80"/>
      <c r="F147" s="80"/>
      <c r="G147" s="5"/>
      <c r="H147" s="5"/>
      <c r="J147" s="5"/>
      <c r="K147" s="5"/>
    </row>
    <row r="148" spans="1:11" ht="12">
      <c r="A148" s="4"/>
      <c r="C148" s="4" t="s">
        <v>121</v>
      </c>
      <c r="D148" s="77">
        <v>2512.17</v>
      </c>
      <c r="E148" s="77">
        <v>240.29</v>
      </c>
      <c r="F148" s="76"/>
      <c r="G148" s="25"/>
      <c r="H148" s="5"/>
      <c r="J148" s="5"/>
      <c r="K148" s="5"/>
    </row>
    <row r="149" spans="1:11" ht="12">
      <c r="A149" s="4"/>
      <c r="D149" s="77"/>
      <c r="E149" s="77"/>
      <c r="F149" s="76"/>
      <c r="G149" s="5"/>
      <c r="H149" s="5"/>
      <c r="J149" s="5"/>
      <c r="K149" s="5"/>
    </row>
    <row r="150" spans="1:11" ht="12">
      <c r="A150" s="4"/>
      <c r="B150" s="4" t="s">
        <v>0</v>
      </c>
      <c r="C150" s="4" t="s">
        <v>122</v>
      </c>
      <c r="D150" s="77">
        <v>114.77</v>
      </c>
      <c r="E150" s="77">
        <v>42.73</v>
      </c>
      <c r="F150" s="76"/>
      <c r="G150" s="25"/>
      <c r="H150" s="5"/>
      <c r="J150" s="5"/>
      <c r="K150" s="5"/>
    </row>
    <row r="151" spans="1:11" ht="12">
      <c r="A151" s="4"/>
      <c r="D151" s="77"/>
      <c r="E151" s="77"/>
      <c r="F151" s="76"/>
      <c r="G151" s="5"/>
      <c r="H151" s="5"/>
      <c r="J151" s="5"/>
      <c r="K151" s="5"/>
    </row>
    <row r="152" spans="1:11" ht="12">
      <c r="A152" s="4"/>
      <c r="C152" s="4" t="s">
        <v>123</v>
      </c>
      <c r="D152" s="77">
        <v>2626.94</v>
      </c>
      <c r="E152" s="77">
        <v>283.02</v>
      </c>
      <c r="F152" s="76"/>
      <c r="G152" s="25"/>
      <c r="H152" s="5"/>
      <c r="J152" s="5"/>
      <c r="K152" s="5"/>
    </row>
    <row r="153" spans="1:11" ht="12">
      <c r="A153" s="4"/>
      <c r="D153" s="111"/>
      <c r="E153" s="111"/>
      <c r="F153" s="76"/>
      <c r="G153" s="5"/>
      <c r="H153" s="5"/>
      <c r="J153" s="5"/>
      <c r="K153" s="5"/>
    </row>
    <row r="154" spans="1:11" ht="12">
      <c r="A154" s="4"/>
      <c r="C154" s="4" t="s">
        <v>124</v>
      </c>
      <c r="D154" s="135">
        <v>10906.1</v>
      </c>
      <c r="E154" s="135">
        <v>658.8399999999999</v>
      </c>
      <c r="F154" s="76">
        <v>16.553487948515574</v>
      </c>
      <c r="G154" s="25"/>
      <c r="H154" s="5"/>
      <c r="J154" s="5"/>
      <c r="K154" s="5"/>
    </row>
    <row r="155" spans="1:11" ht="12">
      <c r="A155" s="4"/>
      <c r="G155" s="5"/>
      <c r="H155" s="5"/>
      <c r="J155" s="5"/>
      <c r="K155" s="5"/>
    </row>
    <row r="156" spans="1:11" ht="12">
      <c r="A156" s="4"/>
      <c r="G156" s="5"/>
      <c r="H156" s="5"/>
      <c r="J156" s="5"/>
      <c r="K156" s="5"/>
    </row>
    <row r="157" spans="1:11" ht="12">
      <c r="A157" s="4"/>
      <c r="G157" s="5"/>
      <c r="H157" s="5"/>
      <c r="J157" s="5"/>
      <c r="K157" s="5"/>
    </row>
    <row r="158" spans="1:11" ht="12">
      <c r="A158" s="4"/>
      <c r="G158" s="5"/>
      <c r="H158" s="5"/>
      <c r="J158" s="5"/>
      <c r="K158" s="5"/>
    </row>
    <row r="159" spans="1:11" ht="12">
      <c r="A159" s="4"/>
      <c r="C159" s="4" t="s">
        <v>125</v>
      </c>
      <c r="G159" s="5"/>
      <c r="H159" s="5"/>
      <c r="J159" s="5"/>
      <c r="K159" s="5"/>
    </row>
    <row r="160" spans="1:11" ht="12">
      <c r="A160" s="4"/>
      <c r="C160" s="4" t="s">
        <v>126</v>
      </c>
      <c r="G160" s="5"/>
      <c r="H160" s="5"/>
      <c r="J160" s="5"/>
      <c r="K160" s="5"/>
    </row>
    <row r="161" spans="1:11" ht="12">
      <c r="A161" s="4"/>
      <c r="H161" s="20"/>
      <c r="K161" s="20"/>
    </row>
    <row r="162" spans="1:11" ht="12">
      <c r="A162" s="4"/>
      <c r="H162" s="20"/>
      <c r="K162" s="20"/>
    </row>
    <row r="163" spans="1:11" ht="12">
      <c r="A163" s="4"/>
      <c r="H163" s="20"/>
      <c r="K163" s="20"/>
    </row>
    <row r="164" spans="1:11" ht="12">
      <c r="A164" s="4"/>
      <c r="H164" s="20"/>
      <c r="K164" s="20"/>
    </row>
    <row r="165" spans="1:11" ht="12">
      <c r="A165" s="4"/>
      <c r="H165" s="20"/>
      <c r="K165" s="20"/>
    </row>
    <row r="166" spans="1:11" ht="12">
      <c r="A166" s="4"/>
      <c r="H166" s="20"/>
      <c r="K166" s="20"/>
    </row>
    <row r="167" spans="1:11" ht="12">
      <c r="A167" s="4"/>
      <c r="H167" s="20"/>
      <c r="K167" s="20"/>
    </row>
    <row r="168" spans="1:11" ht="12">
      <c r="A168" s="4"/>
      <c r="H168" s="20"/>
      <c r="K168" s="20"/>
    </row>
    <row r="169" spans="1:11" ht="12">
      <c r="A169" s="4"/>
      <c r="H169" s="20"/>
      <c r="K169" s="20"/>
    </row>
    <row r="170" spans="1:11" ht="12">
      <c r="A170" s="4"/>
      <c r="H170" s="20"/>
      <c r="K170" s="20"/>
    </row>
    <row r="171" spans="1:11" ht="12">
      <c r="A171" s="4"/>
      <c r="H171" s="20"/>
      <c r="K171" s="20"/>
    </row>
    <row r="172" spans="1:11" ht="12">
      <c r="A172" s="4"/>
      <c r="H172" s="20"/>
      <c r="K172" s="20"/>
    </row>
    <row r="173" spans="1:11" ht="12">
      <c r="A173" s="4"/>
      <c r="H173" s="20"/>
      <c r="K173" s="20"/>
    </row>
    <row r="174" spans="1:11" ht="12">
      <c r="A174" s="4"/>
      <c r="H174" s="20"/>
      <c r="K174" s="20"/>
    </row>
    <row r="175" spans="1:11" ht="12">
      <c r="A175" s="4"/>
      <c r="H175" s="20"/>
      <c r="K175" s="20"/>
    </row>
    <row r="176" spans="1:11" ht="12">
      <c r="A176" s="4"/>
      <c r="H176" s="20"/>
      <c r="K176" s="20"/>
    </row>
    <row r="177" spans="1:11" ht="12">
      <c r="A177" s="4"/>
      <c r="H177" s="20"/>
      <c r="K177" s="20"/>
    </row>
    <row r="178" spans="1:11" s="17" customFormat="1" ht="12">
      <c r="A178" s="34" t="s">
        <v>67</v>
      </c>
      <c r="E178" s="16"/>
      <c r="G178" s="18"/>
      <c r="H178" s="19"/>
      <c r="J178" s="18"/>
      <c r="K178" s="33" t="s">
        <v>127</v>
      </c>
    </row>
    <row r="179" spans="5:11" s="17" customFormat="1" ht="12">
      <c r="E179" s="16" t="s">
        <v>128</v>
      </c>
      <c r="G179" s="18"/>
      <c r="H179" s="19"/>
      <c r="J179" s="18"/>
      <c r="K179" s="19"/>
    </row>
    <row r="180" spans="1:11" ht="12">
      <c r="A180" s="34" t="s">
        <v>265</v>
      </c>
      <c r="F180" s="7"/>
      <c r="G180" s="83"/>
      <c r="H180" s="84"/>
      <c r="J180" s="6"/>
      <c r="K180" s="36" t="s">
        <v>64</v>
      </c>
    </row>
    <row r="181" spans="1:11" ht="12">
      <c r="A181" s="11" t="s">
        <v>1</v>
      </c>
      <c r="B181" s="11" t="s">
        <v>1</v>
      </c>
      <c r="C181" s="11" t="s">
        <v>1</v>
      </c>
      <c r="D181" s="11" t="s">
        <v>1</v>
      </c>
      <c r="E181" s="11" t="s">
        <v>1</v>
      </c>
      <c r="F181" s="11" t="s">
        <v>1</v>
      </c>
      <c r="G181" s="12" t="s">
        <v>1</v>
      </c>
      <c r="H181" s="15" t="s">
        <v>1</v>
      </c>
      <c r="I181" s="11" t="s">
        <v>1</v>
      </c>
      <c r="J181" s="12" t="s">
        <v>1</v>
      </c>
      <c r="K181" s="15" t="s">
        <v>1</v>
      </c>
    </row>
    <row r="182" spans="1:11" ht="12">
      <c r="A182" s="37" t="s">
        <v>2</v>
      </c>
      <c r="E182" s="37" t="s">
        <v>2</v>
      </c>
      <c r="F182" s="1"/>
      <c r="G182" s="2"/>
      <c r="H182" s="3" t="s">
        <v>51</v>
      </c>
      <c r="I182" s="1"/>
      <c r="J182" s="5"/>
      <c r="K182" s="5"/>
    </row>
    <row r="183" spans="1:11" ht="33.75" customHeight="1">
      <c r="A183" s="37" t="s">
        <v>4</v>
      </c>
      <c r="C183" s="38" t="s">
        <v>18</v>
      </c>
      <c r="D183" s="85" t="s">
        <v>129</v>
      </c>
      <c r="E183" s="37" t="s">
        <v>4</v>
      </c>
      <c r="F183" s="1"/>
      <c r="G183" s="2" t="s">
        <v>6</v>
      </c>
      <c r="H183" s="3" t="s">
        <v>7</v>
      </c>
      <c r="I183" s="1"/>
      <c r="J183" s="5"/>
      <c r="K183" s="5"/>
    </row>
    <row r="184" spans="1:11" ht="12">
      <c r="A184" s="11" t="s">
        <v>1</v>
      </c>
      <c r="B184" s="11" t="s">
        <v>1</v>
      </c>
      <c r="C184" s="11" t="s">
        <v>1</v>
      </c>
      <c r="D184" s="11" t="s">
        <v>1</v>
      </c>
      <c r="E184" s="11" t="s">
        <v>1</v>
      </c>
      <c r="F184" s="11" t="s">
        <v>1</v>
      </c>
      <c r="G184" s="12" t="s">
        <v>1</v>
      </c>
      <c r="H184" s="15" t="s">
        <v>1</v>
      </c>
      <c r="I184" s="11" t="s">
        <v>1</v>
      </c>
      <c r="J184" s="5"/>
      <c r="K184" s="5"/>
    </row>
    <row r="185" spans="1:11" ht="12">
      <c r="A185" s="25">
        <v>1</v>
      </c>
      <c r="C185" s="4" t="s">
        <v>130</v>
      </c>
      <c r="E185" s="25">
        <v>1</v>
      </c>
      <c r="G185" s="6"/>
      <c r="H185" s="20"/>
      <c r="J185" s="5"/>
      <c r="K185" s="5"/>
    </row>
    <row r="186" spans="1:11" ht="12">
      <c r="A186" s="25">
        <v>2</v>
      </c>
      <c r="C186" s="4" t="s">
        <v>131</v>
      </c>
      <c r="D186" s="4" t="s">
        <v>132</v>
      </c>
      <c r="E186" s="25">
        <v>2</v>
      </c>
      <c r="F186" s="21"/>
      <c r="G186" s="106">
        <v>385.53</v>
      </c>
      <c r="H186" s="70">
        <v>4313226.59</v>
      </c>
      <c r="I186" s="70"/>
      <c r="J186" s="5"/>
      <c r="K186" s="5"/>
    </row>
    <row r="187" spans="1:11" ht="12">
      <c r="A187" s="25">
        <v>3</v>
      </c>
      <c r="D187" s="4" t="s">
        <v>133</v>
      </c>
      <c r="E187" s="25">
        <v>3</v>
      </c>
      <c r="F187" s="21"/>
      <c r="G187" s="106">
        <v>640.2</v>
      </c>
      <c r="H187" s="70">
        <v>6103843.6</v>
      </c>
      <c r="I187" s="70"/>
      <c r="J187" s="5"/>
      <c r="K187" s="5"/>
    </row>
    <row r="188" spans="1:11" ht="12">
      <c r="A188" s="25">
        <v>4</v>
      </c>
      <c r="C188" s="4" t="s">
        <v>134</v>
      </c>
      <c r="D188" s="4" t="s">
        <v>135</v>
      </c>
      <c r="E188" s="25">
        <v>4</v>
      </c>
      <c r="F188" s="21"/>
      <c r="G188" s="106">
        <v>32.73</v>
      </c>
      <c r="H188" s="70">
        <v>1048851.48</v>
      </c>
      <c r="I188" s="70"/>
      <c r="J188" s="5"/>
      <c r="K188" s="5"/>
    </row>
    <row r="189" spans="1:11" ht="12">
      <c r="A189" s="25">
        <v>5</v>
      </c>
      <c r="D189" s="4" t="s">
        <v>136</v>
      </c>
      <c r="E189" s="25">
        <v>5</v>
      </c>
      <c r="F189" s="21"/>
      <c r="G189" s="106">
        <v>81</v>
      </c>
      <c r="H189" s="70">
        <v>2011692.6</v>
      </c>
      <c r="I189" s="70"/>
      <c r="J189" s="5"/>
      <c r="K189" s="5"/>
    </row>
    <row r="190" spans="1:11" ht="12">
      <c r="A190" s="25">
        <v>6</v>
      </c>
      <c r="C190" s="4" t="s">
        <v>137</v>
      </c>
      <c r="E190" s="25">
        <v>6</v>
      </c>
      <c r="G190" s="67">
        <v>1139.46</v>
      </c>
      <c r="H190" s="67">
        <v>13477614.27</v>
      </c>
      <c r="I190" s="67"/>
      <c r="J190" s="5"/>
      <c r="K190" s="5"/>
    </row>
    <row r="191" spans="1:11" ht="12">
      <c r="A191" s="25">
        <v>7</v>
      </c>
      <c r="C191" s="4" t="s">
        <v>138</v>
      </c>
      <c r="E191" s="25">
        <v>7</v>
      </c>
      <c r="G191" s="76"/>
      <c r="H191" s="66"/>
      <c r="I191" s="67"/>
      <c r="J191" s="5"/>
      <c r="K191" s="5"/>
    </row>
    <row r="192" spans="1:11" ht="12">
      <c r="A192" s="25">
        <v>8</v>
      </c>
      <c r="C192" s="4" t="s">
        <v>131</v>
      </c>
      <c r="D192" s="4" t="s">
        <v>132</v>
      </c>
      <c r="E192" s="25">
        <v>8</v>
      </c>
      <c r="F192" s="21"/>
      <c r="G192" s="106">
        <v>957.4</v>
      </c>
      <c r="H192" s="70">
        <v>10970228</v>
      </c>
      <c r="I192" s="70"/>
      <c r="J192" s="5"/>
      <c r="K192" s="5"/>
    </row>
    <row r="193" spans="1:11" ht="12">
      <c r="A193" s="25">
        <v>9</v>
      </c>
      <c r="D193" s="4" t="s">
        <v>133</v>
      </c>
      <c r="E193" s="25">
        <v>9</v>
      </c>
      <c r="F193" s="21"/>
      <c r="G193" s="106">
        <v>3428.2</v>
      </c>
      <c r="H193" s="70">
        <v>31254009</v>
      </c>
      <c r="I193" s="70"/>
      <c r="J193" s="5"/>
      <c r="K193" s="5"/>
    </row>
    <row r="194" spans="1:11" ht="12">
      <c r="A194" s="25">
        <v>10</v>
      </c>
      <c r="C194" s="4" t="s">
        <v>134</v>
      </c>
      <c r="D194" s="4" t="s">
        <v>135</v>
      </c>
      <c r="E194" s="25">
        <v>10</v>
      </c>
      <c r="F194" s="21"/>
      <c r="G194" s="106">
        <v>183.63</v>
      </c>
      <c r="H194" s="70">
        <v>5154472.5</v>
      </c>
      <c r="I194" s="70"/>
      <c r="J194" s="5"/>
      <c r="K194" s="5"/>
    </row>
    <row r="195" spans="1:11" ht="12">
      <c r="A195" s="25">
        <v>11</v>
      </c>
      <c r="D195" s="4" t="s">
        <v>136</v>
      </c>
      <c r="E195" s="25">
        <v>11</v>
      </c>
      <c r="F195" s="21"/>
      <c r="G195" s="106">
        <v>420.4</v>
      </c>
      <c r="H195" s="70">
        <v>7647351</v>
      </c>
      <c r="I195" s="70"/>
      <c r="J195" s="5"/>
      <c r="K195" s="5"/>
    </row>
    <row r="196" spans="1:11" ht="12">
      <c r="A196" s="25">
        <v>12</v>
      </c>
      <c r="C196" s="4" t="s">
        <v>139</v>
      </c>
      <c r="E196" s="25">
        <v>12</v>
      </c>
      <c r="G196" s="77">
        <v>4989.629999999999</v>
      </c>
      <c r="H196" s="67">
        <v>55026060.5</v>
      </c>
      <c r="I196" s="67"/>
      <c r="J196" s="5"/>
      <c r="K196" s="5"/>
    </row>
    <row r="197" spans="1:11" ht="12">
      <c r="A197" s="25">
        <v>13</v>
      </c>
      <c r="C197" s="4" t="s">
        <v>140</v>
      </c>
      <c r="E197" s="25">
        <v>13</v>
      </c>
      <c r="G197" s="76"/>
      <c r="H197" s="66"/>
      <c r="I197" s="67"/>
      <c r="J197" s="5"/>
      <c r="K197" s="5"/>
    </row>
    <row r="198" spans="1:11" ht="12">
      <c r="A198" s="25">
        <v>14</v>
      </c>
      <c r="C198" s="4" t="s">
        <v>131</v>
      </c>
      <c r="D198" s="4" t="s">
        <v>132</v>
      </c>
      <c r="E198" s="25">
        <v>14</v>
      </c>
      <c r="F198" s="21"/>
      <c r="G198" s="106"/>
      <c r="H198" s="70"/>
      <c r="I198" s="70"/>
      <c r="J198" s="5"/>
      <c r="K198" s="5"/>
    </row>
    <row r="199" spans="1:11" ht="12">
      <c r="A199" s="25">
        <v>15</v>
      </c>
      <c r="C199" s="4"/>
      <c r="D199" s="4" t="s">
        <v>133</v>
      </c>
      <c r="E199" s="25">
        <v>15</v>
      </c>
      <c r="F199" s="21"/>
      <c r="G199" s="106"/>
      <c r="H199" s="70"/>
      <c r="I199" s="70"/>
      <c r="J199" s="5"/>
      <c r="K199" s="5"/>
    </row>
    <row r="200" spans="1:11" ht="12">
      <c r="A200" s="25">
        <v>16</v>
      </c>
      <c r="C200" s="4" t="s">
        <v>134</v>
      </c>
      <c r="D200" s="4" t="s">
        <v>135</v>
      </c>
      <c r="E200" s="25">
        <v>16</v>
      </c>
      <c r="F200" s="21"/>
      <c r="G200" s="106"/>
      <c r="H200" s="70"/>
      <c r="I200" s="70"/>
      <c r="J200" s="5"/>
      <c r="K200" s="5"/>
    </row>
    <row r="201" spans="1:11" ht="12">
      <c r="A201" s="25">
        <v>17</v>
      </c>
      <c r="C201" s="4"/>
      <c r="D201" s="4" t="s">
        <v>136</v>
      </c>
      <c r="E201" s="25">
        <v>17</v>
      </c>
      <c r="G201" s="77"/>
      <c r="H201" s="67"/>
      <c r="I201" s="67"/>
      <c r="J201" s="5"/>
      <c r="K201" s="5"/>
    </row>
    <row r="202" spans="1:11" ht="12">
      <c r="A202" s="25">
        <v>18</v>
      </c>
      <c r="C202" s="4" t="s">
        <v>141</v>
      </c>
      <c r="D202" s="4"/>
      <c r="E202" s="25">
        <v>18</v>
      </c>
      <c r="G202" s="77">
        <v>0</v>
      </c>
      <c r="H202" s="67">
        <v>0</v>
      </c>
      <c r="I202" s="67"/>
      <c r="J202" s="5"/>
      <c r="K202" s="5"/>
    </row>
    <row r="203" spans="1:11" ht="12">
      <c r="A203" s="25">
        <v>19</v>
      </c>
      <c r="C203" s="4" t="s">
        <v>142</v>
      </c>
      <c r="D203" s="4"/>
      <c r="E203" s="25">
        <v>19</v>
      </c>
      <c r="G203" s="77"/>
      <c r="H203" s="67"/>
      <c r="I203" s="67"/>
      <c r="J203" s="5"/>
      <c r="K203" s="5"/>
    </row>
    <row r="204" spans="1:11" ht="12">
      <c r="A204" s="25">
        <v>20</v>
      </c>
      <c r="C204" s="4" t="s">
        <v>131</v>
      </c>
      <c r="D204" s="4" t="s">
        <v>132</v>
      </c>
      <c r="E204" s="25">
        <v>20</v>
      </c>
      <c r="F204" s="86"/>
      <c r="G204" s="106">
        <v>941.23</v>
      </c>
      <c r="H204" s="70">
        <v>10732397.5</v>
      </c>
      <c r="I204" s="70"/>
      <c r="J204" s="5"/>
      <c r="K204" s="5"/>
    </row>
    <row r="205" spans="1:11" ht="12">
      <c r="A205" s="25">
        <v>21</v>
      </c>
      <c r="C205" s="4"/>
      <c r="D205" s="4" t="s">
        <v>133</v>
      </c>
      <c r="E205" s="25">
        <v>21</v>
      </c>
      <c r="F205" s="86"/>
      <c r="G205" s="106">
        <v>3229.77</v>
      </c>
      <c r="H205" s="70">
        <v>29252891.44</v>
      </c>
      <c r="I205" s="70"/>
      <c r="J205" s="5"/>
      <c r="K205" s="5"/>
    </row>
    <row r="206" spans="1:11" ht="12">
      <c r="A206" s="25">
        <v>22</v>
      </c>
      <c r="C206" s="4" t="s">
        <v>134</v>
      </c>
      <c r="D206" s="4" t="s">
        <v>135</v>
      </c>
      <c r="E206" s="25">
        <v>22</v>
      </c>
      <c r="F206" s="86"/>
      <c r="G206" s="106">
        <v>174.85</v>
      </c>
      <c r="H206" s="70">
        <v>4772861.5</v>
      </c>
      <c r="I206" s="70"/>
      <c r="J206" s="5"/>
      <c r="K206" s="5"/>
    </row>
    <row r="207" spans="1:11" ht="12">
      <c r="A207" s="25">
        <v>23</v>
      </c>
      <c r="D207" s="4" t="s">
        <v>136</v>
      </c>
      <c r="E207" s="25">
        <v>23</v>
      </c>
      <c r="F207" s="86"/>
      <c r="G207" s="106">
        <v>431.13</v>
      </c>
      <c r="H207" s="70">
        <v>7905554</v>
      </c>
      <c r="I207" s="70"/>
      <c r="J207" s="5"/>
      <c r="K207" s="5"/>
    </row>
    <row r="208" spans="1:11" ht="12">
      <c r="A208" s="25">
        <v>24</v>
      </c>
      <c r="C208" s="4" t="s">
        <v>143</v>
      </c>
      <c r="E208" s="25">
        <v>24</v>
      </c>
      <c r="F208" s="62"/>
      <c r="G208" s="76">
        <v>4776.9800000000005</v>
      </c>
      <c r="H208" s="66">
        <v>52663704.44</v>
      </c>
      <c r="I208" s="66"/>
      <c r="J208" s="5"/>
      <c r="K208" s="5"/>
    </row>
    <row r="209" spans="1:11" ht="12">
      <c r="A209" s="25">
        <v>25</v>
      </c>
      <c r="C209" s="4" t="s">
        <v>144</v>
      </c>
      <c r="E209" s="25">
        <v>25</v>
      </c>
      <c r="G209" s="77"/>
      <c r="H209" s="67"/>
      <c r="I209" s="67"/>
      <c r="J209" s="5"/>
      <c r="K209" s="5"/>
    </row>
    <row r="210" spans="1:11" ht="12">
      <c r="A210" s="25">
        <v>26</v>
      </c>
      <c r="C210" s="4" t="s">
        <v>131</v>
      </c>
      <c r="D210" s="4" t="s">
        <v>132</v>
      </c>
      <c r="E210" s="25">
        <v>26</v>
      </c>
      <c r="G210" s="77">
        <v>2284.16</v>
      </c>
      <c r="H210" s="67">
        <v>26015852.09</v>
      </c>
      <c r="I210" s="67"/>
      <c r="J210" s="5"/>
      <c r="K210" s="5"/>
    </row>
    <row r="211" spans="1:11" ht="12">
      <c r="A211" s="25">
        <v>27</v>
      </c>
      <c r="C211" s="4"/>
      <c r="D211" s="4" t="s">
        <v>133</v>
      </c>
      <c r="E211" s="25">
        <v>27</v>
      </c>
      <c r="G211" s="77">
        <v>7298.17</v>
      </c>
      <c r="H211" s="67">
        <v>66610744.04000001</v>
      </c>
      <c r="I211" s="67"/>
      <c r="J211" s="5"/>
      <c r="K211" s="5"/>
    </row>
    <row r="212" spans="1:11" ht="12">
      <c r="A212" s="25">
        <v>28</v>
      </c>
      <c r="C212" s="4" t="s">
        <v>134</v>
      </c>
      <c r="D212" s="4" t="s">
        <v>135</v>
      </c>
      <c r="E212" s="25">
        <v>28</v>
      </c>
      <c r="G212" s="77">
        <v>391.21</v>
      </c>
      <c r="H212" s="67">
        <v>10976185.48</v>
      </c>
      <c r="I212" s="67"/>
      <c r="J212" s="5"/>
      <c r="K212" s="5"/>
    </row>
    <row r="213" spans="1:11" ht="12">
      <c r="A213" s="25">
        <v>29</v>
      </c>
      <c r="D213" s="4" t="s">
        <v>136</v>
      </c>
      <c r="E213" s="25">
        <v>29</v>
      </c>
      <c r="G213" s="77">
        <v>932.53</v>
      </c>
      <c r="H213" s="67">
        <v>17564597.6</v>
      </c>
      <c r="I213" s="67"/>
      <c r="J213" s="5"/>
      <c r="K213" s="5"/>
    </row>
    <row r="214" spans="1:11" ht="12">
      <c r="A214" s="25">
        <v>30</v>
      </c>
      <c r="E214" s="25">
        <v>30</v>
      </c>
      <c r="G214" s="76"/>
      <c r="H214" s="66"/>
      <c r="I214" s="67"/>
      <c r="J214" s="5"/>
      <c r="K214" s="5"/>
    </row>
    <row r="215" spans="1:11" ht="12">
      <c r="A215" s="25">
        <v>31</v>
      </c>
      <c r="C215" s="4" t="s">
        <v>145</v>
      </c>
      <c r="E215" s="25">
        <v>31</v>
      </c>
      <c r="G215" s="77">
        <v>9582.33</v>
      </c>
      <c r="H215" s="67">
        <v>92626596.13000001</v>
      </c>
      <c r="I215" s="67"/>
      <c r="J215" s="5"/>
      <c r="K215" s="5"/>
    </row>
    <row r="216" spans="1:11" ht="12">
      <c r="A216" s="25">
        <v>32</v>
      </c>
      <c r="C216" s="4" t="s">
        <v>146</v>
      </c>
      <c r="E216" s="25">
        <v>32</v>
      </c>
      <c r="G216" s="77">
        <v>1323.74</v>
      </c>
      <c r="H216" s="67">
        <v>28540783.080000002</v>
      </c>
      <c r="I216" s="67"/>
      <c r="J216" s="5"/>
      <c r="K216" s="5"/>
    </row>
    <row r="217" spans="1:11" ht="12">
      <c r="A217" s="25">
        <v>33</v>
      </c>
      <c r="C217" s="4" t="s">
        <v>147</v>
      </c>
      <c r="E217" s="25">
        <v>33</v>
      </c>
      <c r="F217" s="62"/>
      <c r="G217" s="76">
        <v>2675.37</v>
      </c>
      <c r="H217" s="66">
        <v>36992037.57</v>
      </c>
      <c r="I217" s="66"/>
      <c r="J217" s="5"/>
      <c r="K217" s="5"/>
    </row>
    <row r="218" spans="1:11" ht="12">
      <c r="A218" s="25">
        <v>34</v>
      </c>
      <c r="C218" s="4" t="s">
        <v>148</v>
      </c>
      <c r="E218" s="25">
        <v>34</v>
      </c>
      <c r="F218" s="62"/>
      <c r="G218" s="76">
        <v>8230.7</v>
      </c>
      <c r="H218" s="66">
        <v>84175341.64000002</v>
      </c>
      <c r="I218" s="66"/>
      <c r="J218" s="5"/>
      <c r="K218" s="5"/>
    </row>
    <row r="219" spans="1:11" ht="12">
      <c r="A219" s="4"/>
      <c r="C219" s="11" t="s">
        <v>1</v>
      </c>
      <c r="D219" s="11" t="s">
        <v>1</v>
      </c>
      <c r="E219" s="11" t="s">
        <v>1</v>
      </c>
      <c r="F219" s="11" t="s">
        <v>1</v>
      </c>
      <c r="G219" s="11" t="s">
        <v>1</v>
      </c>
      <c r="H219" s="11" t="s">
        <v>1</v>
      </c>
      <c r="I219" s="11" t="s">
        <v>1</v>
      </c>
      <c r="J219" s="5"/>
      <c r="K219" s="5"/>
    </row>
    <row r="220" spans="1:11" ht="12">
      <c r="A220" s="25">
        <v>35</v>
      </c>
      <c r="C220" s="5" t="s">
        <v>149</v>
      </c>
      <c r="E220" s="25">
        <v>35</v>
      </c>
      <c r="G220" s="77">
        <v>10906.07</v>
      </c>
      <c r="H220" s="67">
        <v>121167379.21000001</v>
      </c>
      <c r="I220" s="67"/>
      <c r="J220" s="5"/>
      <c r="K220" s="5"/>
    </row>
    <row r="221" spans="3:11" ht="12">
      <c r="C221" s="4" t="s">
        <v>150</v>
      </c>
      <c r="F221" s="87" t="s">
        <v>1</v>
      </c>
      <c r="G221" s="12"/>
      <c r="H221" s="15"/>
      <c r="I221" s="87"/>
      <c r="J221" s="5"/>
      <c r="K221" s="5"/>
    </row>
    <row r="222" spans="3:11" ht="12">
      <c r="C222" s="4"/>
      <c r="F222" s="87"/>
      <c r="G222" s="12"/>
      <c r="H222" s="15"/>
      <c r="I222" s="87"/>
      <c r="J222" s="5"/>
      <c r="K222" s="5"/>
    </row>
    <row r="223" spans="10:11" ht="12">
      <c r="J223" s="5"/>
      <c r="K223" s="5"/>
    </row>
    <row r="224" spans="1:11" ht="36" customHeight="1">
      <c r="A224" s="5">
        <v>36</v>
      </c>
      <c r="B224" s="8"/>
      <c r="C224" s="201" t="s">
        <v>56</v>
      </c>
      <c r="D224" s="201"/>
      <c r="E224" s="201"/>
      <c r="F224" s="201"/>
      <c r="G224" s="201"/>
      <c r="H224" s="201"/>
      <c r="I224" s="201"/>
      <c r="J224" s="201"/>
      <c r="K224" s="5"/>
    </row>
    <row r="225" spans="3:11" ht="12">
      <c r="C225" s="5" t="s">
        <v>151</v>
      </c>
      <c r="F225" s="87"/>
      <c r="G225" s="12"/>
      <c r="H225" s="20"/>
      <c r="I225" s="87"/>
      <c r="J225" s="12"/>
      <c r="K225" s="20"/>
    </row>
    <row r="226" spans="3:11" ht="12">
      <c r="C226" s="5" t="s">
        <v>58</v>
      </c>
      <c r="F226" s="87"/>
      <c r="G226" s="12"/>
      <c r="H226" s="20"/>
      <c r="I226" s="87"/>
      <c r="J226" s="12"/>
      <c r="K226" s="20"/>
    </row>
    <row r="227" ht="12">
      <c r="A227" s="4"/>
    </row>
    <row r="228" spans="1:11" s="17" customFormat="1" ht="12">
      <c r="A228" s="34" t="s">
        <v>67</v>
      </c>
      <c r="E228" s="16"/>
      <c r="G228" s="18"/>
      <c r="H228" s="19"/>
      <c r="J228" s="18"/>
      <c r="K228" s="88" t="s">
        <v>152</v>
      </c>
    </row>
    <row r="229" spans="4:11" s="17" customFormat="1" ht="12">
      <c r="D229" s="63" t="s">
        <v>153</v>
      </c>
      <c r="E229" s="16"/>
      <c r="G229" s="18"/>
      <c r="H229" s="19"/>
      <c r="J229" s="18"/>
      <c r="K229" s="19"/>
    </row>
    <row r="230" spans="1:11" ht="12">
      <c r="A230" s="34" t="s">
        <v>265</v>
      </c>
      <c r="F230" s="89"/>
      <c r="G230" s="83"/>
      <c r="H230" s="84"/>
      <c r="J230" s="6"/>
      <c r="K230" s="36" t="s">
        <v>64</v>
      </c>
    </row>
    <row r="231" spans="1:11" ht="12">
      <c r="A231" s="11" t="s">
        <v>1</v>
      </c>
      <c r="B231" s="11" t="s">
        <v>1</v>
      </c>
      <c r="C231" s="11" t="s">
        <v>1</v>
      </c>
      <c r="D231" s="11" t="s">
        <v>1</v>
      </c>
      <c r="E231" s="11" t="s">
        <v>1</v>
      </c>
      <c r="F231" s="11" t="s">
        <v>1</v>
      </c>
      <c r="G231" s="12" t="s">
        <v>1</v>
      </c>
      <c r="H231" s="15" t="s">
        <v>1</v>
      </c>
      <c r="I231" s="11" t="s">
        <v>1</v>
      </c>
      <c r="J231" s="12" t="s">
        <v>1</v>
      </c>
      <c r="K231" s="15" t="s">
        <v>1</v>
      </c>
    </row>
    <row r="232" spans="1:11" ht="12">
      <c r="A232" s="37" t="s">
        <v>2</v>
      </c>
      <c r="E232" s="37" t="s">
        <v>2</v>
      </c>
      <c r="G232" s="2"/>
      <c r="H232" s="3" t="s">
        <v>51</v>
      </c>
      <c r="I232" s="1"/>
      <c r="J232" s="2"/>
      <c r="K232" s="3" t="s">
        <v>52</v>
      </c>
    </row>
    <row r="233" spans="1:11" ht="12">
      <c r="A233" s="37" t="s">
        <v>4</v>
      </c>
      <c r="C233" s="38" t="s">
        <v>18</v>
      </c>
      <c r="E233" s="37" t="s">
        <v>4</v>
      </c>
      <c r="G233" s="6"/>
      <c r="H233" s="3" t="s">
        <v>7</v>
      </c>
      <c r="J233" s="6"/>
      <c r="K233" s="3" t="s">
        <v>8</v>
      </c>
    </row>
    <row r="234" spans="1:11" ht="12">
      <c r="A234" s="11" t="s">
        <v>1</v>
      </c>
      <c r="B234" s="11" t="s">
        <v>1</v>
      </c>
      <c r="C234" s="11" t="s">
        <v>1</v>
      </c>
      <c r="D234" s="11" t="s">
        <v>1</v>
      </c>
      <c r="E234" s="11" t="s">
        <v>1</v>
      </c>
      <c r="F234" s="11" t="s">
        <v>1</v>
      </c>
      <c r="G234" s="12" t="s">
        <v>1</v>
      </c>
      <c r="H234" s="15" t="s">
        <v>1</v>
      </c>
      <c r="I234" s="11" t="s">
        <v>1</v>
      </c>
      <c r="J234" s="12" t="s">
        <v>1</v>
      </c>
      <c r="K234" s="15" t="s">
        <v>1</v>
      </c>
    </row>
    <row r="235" spans="1:11" ht="12">
      <c r="A235" s="90">
        <v>1</v>
      </c>
      <c r="C235" s="4" t="s">
        <v>154</v>
      </c>
      <c r="E235" s="90">
        <v>1</v>
      </c>
      <c r="G235" s="6"/>
      <c r="H235" s="20">
        <v>10897963.95</v>
      </c>
      <c r="J235" s="6"/>
      <c r="K235" s="20" t="s">
        <v>155</v>
      </c>
    </row>
    <row r="236" spans="1:11" ht="12">
      <c r="A236" s="90">
        <v>2</v>
      </c>
      <c r="C236" s="4" t="s">
        <v>50</v>
      </c>
      <c r="E236" s="90">
        <v>2</v>
      </c>
      <c r="G236" s="6"/>
      <c r="H236" s="20">
        <v>1401641</v>
      </c>
      <c r="J236" s="6"/>
      <c r="K236" s="20"/>
    </row>
    <row r="237" spans="1:11" ht="12">
      <c r="A237" s="5">
        <v>3</v>
      </c>
      <c r="C237" s="5" t="s">
        <v>156</v>
      </c>
      <c r="E237" s="5">
        <v>3</v>
      </c>
      <c r="F237" s="20"/>
      <c r="G237" s="20"/>
      <c r="H237" s="20"/>
      <c r="I237" s="20"/>
      <c r="J237" s="20"/>
      <c r="K237" s="20"/>
    </row>
    <row r="238" spans="1:11" ht="12">
      <c r="A238" s="90">
        <v>4</v>
      </c>
      <c r="C238" s="5" t="s">
        <v>157</v>
      </c>
      <c r="E238" s="90">
        <v>4</v>
      </c>
      <c r="F238" s="20"/>
      <c r="G238" s="20"/>
      <c r="H238" s="20"/>
      <c r="I238" s="20"/>
      <c r="J238" s="20"/>
      <c r="K238" s="20"/>
    </row>
    <row r="239" spans="1:11" ht="12">
      <c r="A239" s="90">
        <v>5</v>
      </c>
      <c r="C239" s="5" t="s">
        <v>158</v>
      </c>
      <c r="E239" s="90">
        <v>5</v>
      </c>
      <c r="F239" s="20"/>
      <c r="G239" s="20"/>
      <c r="H239" s="20"/>
      <c r="I239" s="20"/>
      <c r="J239" s="20"/>
      <c r="K239" s="20"/>
    </row>
    <row r="240" spans="1:11" ht="12">
      <c r="A240" s="90">
        <v>6</v>
      </c>
      <c r="E240" s="90">
        <v>6</v>
      </c>
      <c r="F240" s="20"/>
      <c r="G240" s="20"/>
      <c r="H240" s="20"/>
      <c r="I240" s="20"/>
      <c r="J240" s="20"/>
      <c r="K240" s="20"/>
    </row>
    <row r="241" spans="1:11" ht="12">
      <c r="A241" s="90">
        <v>7</v>
      </c>
      <c r="E241" s="90">
        <v>7</v>
      </c>
      <c r="F241" s="20"/>
      <c r="G241" s="20"/>
      <c r="H241" s="20"/>
      <c r="I241" s="20"/>
      <c r="J241" s="20"/>
      <c r="K241" s="20"/>
    </row>
    <row r="242" spans="1:11" ht="12">
      <c r="A242" s="90">
        <v>8</v>
      </c>
      <c r="E242" s="90">
        <v>8</v>
      </c>
      <c r="F242" s="20"/>
      <c r="G242" s="20"/>
      <c r="H242" s="20"/>
      <c r="I242" s="20"/>
      <c r="J242" s="20"/>
      <c r="K242" s="20"/>
    </row>
    <row r="243" spans="1:11" ht="12">
      <c r="A243" s="90">
        <v>9</v>
      </c>
      <c r="E243" s="90">
        <v>9</v>
      </c>
      <c r="F243" s="20"/>
      <c r="G243" s="20"/>
      <c r="H243" s="20"/>
      <c r="I243" s="20"/>
      <c r="J243" s="20"/>
      <c r="K243" s="20"/>
    </row>
    <row r="244" spans="1:11" ht="12">
      <c r="A244" s="90">
        <v>10</v>
      </c>
      <c r="E244" s="90">
        <v>10</v>
      </c>
      <c r="F244" s="20"/>
      <c r="G244" s="20"/>
      <c r="H244" s="20"/>
      <c r="I244" s="20"/>
      <c r="J244" s="20"/>
      <c r="K244" s="20"/>
    </row>
    <row r="245" spans="1:11" ht="12">
      <c r="A245" s="90">
        <v>11</v>
      </c>
      <c r="E245" s="90">
        <v>11</v>
      </c>
      <c r="F245" s="20"/>
      <c r="G245" s="20"/>
      <c r="H245" s="20"/>
      <c r="I245" s="20"/>
      <c r="J245" s="20"/>
      <c r="K245" s="20"/>
    </row>
    <row r="246" spans="1:11" ht="12">
      <c r="A246" s="90">
        <v>12</v>
      </c>
      <c r="E246" s="90">
        <v>12</v>
      </c>
      <c r="F246" s="20"/>
      <c r="G246" s="20"/>
      <c r="H246" s="20"/>
      <c r="I246" s="20"/>
      <c r="J246" s="20"/>
      <c r="K246" s="20"/>
    </row>
    <row r="247" spans="1:11" ht="12">
      <c r="A247" s="90">
        <v>13</v>
      </c>
      <c r="E247" s="90">
        <v>13</v>
      </c>
      <c r="F247" s="20"/>
      <c r="G247" s="20"/>
      <c r="H247" s="20"/>
      <c r="I247" s="20"/>
      <c r="J247" s="20"/>
      <c r="K247" s="20"/>
    </row>
    <row r="248" spans="1:11" ht="12">
      <c r="A248" s="90">
        <v>14</v>
      </c>
      <c r="C248" s="91" t="s">
        <v>0</v>
      </c>
      <c r="D248" s="92"/>
      <c r="E248" s="90">
        <v>14</v>
      </c>
      <c r="F248" s="20"/>
      <c r="G248" s="20"/>
      <c r="H248" s="20"/>
      <c r="I248" s="20"/>
      <c r="J248" s="20"/>
      <c r="K248" s="20"/>
    </row>
    <row r="249" spans="1:11" ht="12">
      <c r="A249" s="90">
        <v>15</v>
      </c>
      <c r="C249" s="91"/>
      <c r="D249" s="92"/>
      <c r="E249" s="90">
        <v>15</v>
      </c>
      <c r="F249" s="20"/>
      <c r="G249" s="20"/>
      <c r="H249" s="20"/>
      <c r="I249" s="20"/>
      <c r="J249" s="20"/>
      <c r="K249" s="20"/>
    </row>
    <row r="250" spans="1:11" ht="12">
      <c r="A250" s="90">
        <v>16</v>
      </c>
      <c r="E250" s="90">
        <v>16</v>
      </c>
      <c r="F250" s="20"/>
      <c r="G250" s="20"/>
      <c r="H250" s="20"/>
      <c r="I250" s="20"/>
      <c r="J250" s="20"/>
      <c r="K250" s="20"/>
    </row>
    <row r="251" spans="1:11" ht="12">
      <c r="A251" s="90">
        <v>17</v>
      </c>
      <c r="C251" s="4" t="s">
        <v>0</v>
      </c>
      <c r="E251" s="90">
        <v>17</v>
      </c>
      <c r="F251" s="20"/>
      <c r="G251" s="20"/>
      <c r="H251" s="20"/>
      <c r="I251" s="20"/>
      <c r="J251" s="20"/>
      <c r="K251" s="20"/>
    </row>
    <row r="252" spans="1:11" ht="12">
      <c r="A252" s="90">
        <v>18</v>
      </c>
      <c r="E252" s="90">
        <v>18</v>
      </c>
      <c r="F252" s="20"/>
      <c r="G252" s="20"/>
      <c r="H252" s="20"/>
      <c r="I252" s="20"/>
      <c r="J252" s="20" t="s">
        <v>0</v>
      </c>
      <c r="K252" s="20"/>
    </row>
    <row r="253" spans="1:11" ht="12">
      <c r="A253" s="90">
        <v>19</v>
      </c>
      <c r="E253" s="90">
        <v>19</v>
      </c>
      <c r="F253" s="20"/>
      <c r="G253" s="20"/>
      <c r="H253" s="20"/>
      <c r="I253" s="20"/>
      <c r="J253" s="20"/>
      <c r="K253" s="20"/>
    </row>
    <row r="254" spans="1:11" ht="12">
      <c r="A254" s="90"/>
      <c r="C254" s="91"/>
      <c r="E254" s="90"/>
      <c r="F254" s="87" t="s">
        <v>1</v>
      </c>
      <c r="G254" s="12" t="s">
        <v>1</v>
      </c>
      <c r="H254" s="15" t="s">
        <v>1</v>
      </c>
      <c r="I254" s="87" t="s">
        <v>1</v>
      </c>
      <c r="J254" s="12" t="s">
        <v>1</v>
      </c>
      <c r="K254" s="15" t="s">
        <v>1</v>
      </c>
    </row>
    <row r="255" spans="1:11" ht="12">
      <c r="A255" s="90">
        <v>20</v>
      </c>
      <c r="C255" s="91" t="s">
        <v>159</v>
      </c>
      <c r="E255" s="90">
        <v>20</v>
      </c>
      <c r="G255" s="66"/>
      <c r="H255" s="67">
        <v>12299604.95</v>
      </c>
      <c r="I255" s="67"/>
      <c r="J255" s="66"/>
      <c r="K255" s="67">
        <v>0</v>
      </c>
    </row>
    <row r="256" spans="1:11" ht="12">
      <c r="A256" s="93"/>
      <c r="C256" s="4"/>
      <c r="E256" s="22"/>
      <c r="F256" s="87" t="s">
        <v>1</v>
      </c>
      <c r="G256" s="12" t="s">
        <v>1</v>
      </c>
      <c r="H256" s="15" t="s">
        <v>1</v>
      </c>
      <c r="I256" s="87" t="s">
        <v>1</v>
      </c>
      <c r="J256" s="12" t="s">
        <v>1</v>
      </c>
      <c r="K256" s="15" t="s">
        <v>1</v>
      </c>
    </row>
    <row r="257" spans="3:11" ht="12">
      <c r="C257" s="5" t="s">
        <v>160</v>
      </c>
      <c r="F257" s="87"/>
      <c r="G257" s="12"/>
      <c r="H257" s="20"/>
      <c r="I257" s="87"/>
      <c r="J257" s="12"/>
      <c r="K257" s="20"/>
    </row>
    <row r="258" spans="3:11" ht="12">
      <c r="C258" s="5" t="s">
        <v>161</v>
      </c>
      <c r="F258" s="87"/>
      <c r="G258" s="12"/>
      <c r="H258" s="20"/>
      <c r="I258" s="87"/>
      <c r="J258" s="12"/>
      <c r="K258" s="20"/>
    </row>
    <row r="259" ht="12">
      <c r="A259" s="4"/>
    </row>
    <row r="260" spans="1:11" s="17" customFormat="1" ht="12">
      <c r="A260" s="34" t="s">
        <v>67</v>
      </c>
      <c r="E260" s="16"/>
      <c r="G260" s="18"/>
      <c r="H260" s="19"/>
      <c r="J260" s="18"/>
      <c r="K260" s="33" t="s">
        <v>162</v>
      </c>
    </row>
    <row r="261" spans="4:11" s="17" customFormat="1" ht="12">
      <c r="D261" s="63" t="s">
        <v>163</v>
      </c>
      <c r="E261" s="16"/>
      <c r="G261" s="18"/>
      <c r="H261" s="19"/>
      <c r="J261" s="18"/>
      <c r="K261" s="19"/>
    </row>
    <row r="262" spans="1:11" ht="12">
      <c r="A262" s="34" t="s">
        <v>265</v>
      </c>
      <c r="F262" s="89"/>
      <c r="G262" s="83"/>
      <c r="H262" s="20"/>
      <c r="J262" s="6"/>
      <c r="K262" s="36" t="s">
        <v>64</v>
      </c>
    </row>
    <row r="263" spans="1:11" ht="12">
      <c r="A263" s="11" t="s">
        <v>1</v>
      </c>
      <c r="B263" s="11" t="s">
        <v>1</v>
      </c>
      <c r="C263" s="11" t="s">
        <v>1</v>
      </c>
      <c r="D263" s="11" t="s">
        <v>1</v>
      </c>
      <c r="E263" s="11" t="s">
        <v>1</v>
      </c>
      <c r="F263" s="11" t="s">
        <v>1</v>
      </c>
      <c r="G263" s="12" t="s">
        <v>1</v>
      </c>
      <c r="H263" s="15" t="s">
        <v>1</v>
      </c>
      <c r="I263" s="11" t="s">
        <v>1</v>
      </c>
      <c r="J263" s="12" t="s">
        <v>1</v>
      </c>
      <c r="K263" s="15" t="s">
        <v>1</v>
      </c>
    </row>
    <row r="264" spans="1:11" ht="12">
      <c r="A264" s="37" t="s">
        <v>2</v>
      </c>
      <c r="E264" s="37" t="s">
        <v>2</v>
      </c>
      <c r="G264" s="2"/>
      <c r="H264" s="3" t="s">
        <v>51</v>
      </c>
      <c r="I264" s="1"/>
      <c r="J264" s="2"/>
      <c r="K264" s="3" t="s">
        <v>52</v>
      </c>
    </row>
    <row r="265" spans="1:11" ht="12">
      <c r="A265" s="37" t="s">
        <v>4</v>
      </c>
      <c r="C265" s="38" t="s">
        <v>18</v>
      </c>
      <c r="E265" s="37" t="s">
        <v>4</v>
      </c>
      <c r="G265" s="6"/>
      <c r="H265" s="3" t="s">
        <v>7</v>
      </c>
      <c r="J265" s="6"/>
      <c r="K265" s="3" t="s">
        <v>8</v>
      </c>
    </row>
    <row r="266" spans="1:11" ht="12">
      <c r="A266" s="11" t="s">
        <v>1</v>
      </c>
      <c r="B266" s="11" t="s">
        <v>1</v>
      </c>
      <c r="C266" s="11" t="s">
        <v>1</v>
      </c>
      <c r="D266" s="11" t="s">
        <v>1</v>
      </c>
      <c r="E266" s="11" t="s">
        <v>1</v>
      </c>
      <c r="F266" s="11" t="s">
        <v>1</v>
      </c>
      <c r="G266" s="12" t="s">
        <v>1</v>
      </c>
      <c r="H266" s="15" t="s">
        <v>1</v>
      </c>
      <c r="I266" s="11" t="s">
        <v>1</v>
      </c>
      <c r="J266" s="12" t="s">
        <v>1</v>
      </c>
      <c r="K266" s="15" t="s">
        <v>1</v>
      </c>
    </row>
    <row r="267" spans="1:11" ht="12">
      <c r="A267" s="90"/>
      <c r="C267" s="39" t="s">
        <v>164</v>
      </c>
      <c r="E267" s="90"/>
      <c r="G267" s="66"/>
      <c r="H267" s="66"/>
      <c r="I267" s="67"/>
      <c r="J267" s="66"/>
      <c r="K267" s="66"/>
    </row>
    <row r="268" spans="1:11" ht="12">
      <c r="A268" s="90">
        <v>1</v>
      </c>
      <c r="C268" s="4" t="s">
        <v>165</v>
      </c>
      <c r="E268" s="90">
        <v>1</v>
      </c>
      <c r="G268" s="66"/>
      <c r="H268" s="66" t="s">
        <v>166</v>
      </c>
      <c r="I268" s="67"/>
      <c r="J268" s="66"/>
      <c r="K268" s="66">
        <v>11541183</v>
      </c>
    </row>
    <row r="269" spans="1:11" ht="12">
      <c r="A269" s="90">
        <v>2</v>
      </c>
      <c r="C269" s="21" t="s">
        <v>167</v>
      </c>
      <c r="E269" s="90">
        <v>2</v>
      </c>
      <c r="F269" s="21"/>
      <c r="G269" s="70"/>
      <c r="H269" s="70">
        <v>3000969.45</v>
      </c>
      <c r="I269" s="70"/>
      <c r="J269" s="70"/>
      <c r="K269" s="70">
        <v>2600000</v>
      </c>
    </row>
    <row r="270" spans="1:11" ht="12">
      <c r="A270" s="90">
        <v>3</v>
      </c>
      <c r="C270" s="21" t="s">
        <v>168</v>
      </c>
      <c r="E270" s="90">
        <v>3</v>
      </c>
      <c r="F270" s="21"/>
      <c r="G270" s="70"/>
      <c r="H270" s="70">
        <v>1808905.67</v>
      </c>
      <c r="I270" s="70"/>
      <c r="J270" s="70"/>
      <c r="K270" s="70">
        <v>1522387</v>
      </c>
    </row>
    <row r="271" spans="1:11" ht="12">
      <c r="A271" s="90">
        <v>4</v>
      </c>
      <c r="C271" s="21" t="s">
        <v>169</v>
      </c>
      <c r="E271" s="90">
        <v>4</v>
      </c>
      <c r="F271" s="21"/>
      <c r="G271" s="70"/>
      <c r="H271" s="70"/>
      <c r="I271" s="70"/>
      <c r="J271" s="70"/>
      <c r="K271" s="70"/>
    </row>
    <row r="272" spans="1:11" ht="12">
      <c r="A272" s="90">
        <v>5</v>
      </c>
      <c r="C272" s="21" t="s">
        <v>170</v>
      </c>
      <c r="E272" s="90">
        <v>5</v>
      </c>
      <c r="F272" s="21"/>
      <c r="G272" s="70"/>
      <c r="H272" s="70"/>
      <c r="I272" s="70"/>
      <c r="J272" s="70"/>
      <c r="K272" s="70"/>
    </row>
    <row r="273" spans="1:11" ht="12">
      <c r="A273" s="90">
        <v>6</v>
      </c>
      <c r="C273" s="21" t="s">
        <v>171</v>
      </c>
      <c r="E273" s="90">
        <v>6</v>
      </c>
      <c r="F273" s="21"/>
      <c r="G273" s="70"/>
      <c r="H273" s="70" t="s">
        <v>0</v>
      </c>
      <c r="I273" s="70"/>
      <c r="J273" s="70"/>
      <c r="K273" s="70"/>
    </row>
    <row r="274" spans="1:11" ht="12">
      <c r="A274" s="90">
        <v>7</v>
      </c>
      <c r="C274" s="21" t="s">
        <v>172</v>
      </c>
      <c r="E274" s="90">
        <v>7</v>
      </c>
      <c r="F274" s="21"/>
      <c r="G274" s="70"/>
      <c r="H274" s="70"/>
      <c r="I274" s="70"/>
      <c r="J274" s="70"/>
      <c r="K274" s="70"/>
    </row>
    <row r="275" spans="1:11" ht="12">
      <c r="A275" s="90">
        <v>8</v>
      </c>
      <c r="C275" s="21" t="s">
        <v>173</v>
      </c>
      <c r="E275" s="90">
        <v>8</v>
      </c>
      <c r="F275" s="87"/>
      <c r="G275" s="12"/>
      <c r="H275" s="15"/>
      <c r="I275" s="87"/>
      <c r="J275" s="12"/>
      <c r="K275" s="15"/>
    </row>
    <row r="276" spans="1:11" ht="12">
      <c r="A276" s="90">
        <v>9</v>
      </c>
      <c r="C276" s="21"/>
      <c r="E276" s="90">
        <v>9</v>
      </c>
      <c r="F276" s="87"/>
      <c r="G276" s="12"/>
      <c r="H276" s="15"/>
      <c r="I276" s="87"/>
      <c r="J276" s="12"/>
      <c r="K276" s="15"/>
    </row>
    <row r="277" spans="1:11" ht="12">
      <c r="A277" s="90">
        <v>10</v>
      </c>
      <c r="C277" s="21"/>
      <c r="E277" s="90">
        <v>10</v>
      </c>
      <c r="F277" s="87"/>
      <c r="G277" s="12"/>
      <c r="H277" s="15"/>
      <c r="I277" s="87"/>
      <c r="J277" s="12"/>
      <c r="K277" s="15"/>
    </row>
    <row r="278" spans="1:11" ht="12">
      <c r="A278" s="90">
        <v>11</v>
      </c>
      <c r="C278" s="21"/>
      <c r="E278" s="90">
        <v>11</v>
      </c>
      <c r="F278" s="87"/>
      <c r="G278" s="12"/>
      <c r="H278" s="15"/>
      <c r="I278" s="87"/>
      <c r="J278" s="12"/>
      <c r="K278" s="15"/>
    </row>
    <row r="279" spans="1:11" ht="12">
      <c r="A279" s="90">
        <v>12</v>
      </c>
      <c r="C279" s="21"/>
      <c r="E279" s="90">
        <v>12</v>
      </c>
      <c r="F279" s="87"/>
      <c r="G279" s="12"/>
      <c r="H279" s="15"/>
      <c r="I279" s="87"/>
      <c r="J279" s="12"/>
      <c r="K279" s="15"/>
    </row>
    <row r="280" spans="1:11" ht="12">
      <c r="A280" s="90">
        <v>13</v>
      </c>
      <c r="C280" s="21"/>
      <c r="E280" s="90">
        <v>13</v>
      </c>
      <c r="F280" s="87"/>
      <c r="G280" s="12"/>
      <c r="H280" s="15"/>
      <c r="I280" s="87"/>
      <c r="J280" s="12"/>
      <c r="K280" s="15"/>
    </row>
    <row r="281" spans="1:11" ht="12">
      <c r="A281" s="90">
        <v>14</v>
      </c>
      <c r="C281" s="21"/>
      <c r="E281" s="90">
        <v>14</v>
      </c>
      <c r="F281" s="87"/>
      <c r="G281" s="12"/>
      <c r="H281" s="15"/>
      <c r="I281" s="87"/>
      <c r="J281" s="12"/>
      <c r="K281" s="15"/>
    </row>
    <row r="282" spans="1:11" ht="12">
      <c r="A282" s="90">
        <v>15</v>
      </c>
      <c r="E282" s="90">
        <v>15</v>
      </c>
      <c r="F282" s="21"/>
      <c r="G282" s="70"/>
      <c r="H282" s="70"/>
      <c r="I282" s="70"/>
      <c r="J282" s="70"/>
      <c r="K282" s="70"/>
    </row>
    <row r="283" spans="1:11" ht="12">
      <c r="A283" s="90"/>
      <c r="C283" s="21"/>
      <c r="E283" s="90"/>
      <c r="F283" s="21"/>
      <c r="G283" s="70"/>
      <c r="H283" s="70"/>
      <c r="I283" s="70"/>
      <c r="J283" s="70"/>
      <c r="K283" s="70"/>
    </row>
    <row r="284" spans="1:11" ht="12">
      <c r="A284" s="90">
        <v>16</v>
      </c>
      <c r="C284" s="21" t="s">
        <v>174</v>
      </c>
      <c r="E284" s="90">
        <v>16</v>
      </c>
      <c r="F284" s="21"/>
      <c r="G284" s="70"/>
      <c r="H284" s="70">
        <v>72713.16</v>
      </c>
      <c r="I284" s="70"/>
      <c r="J284" s="70"/>
      <c r="K284" s="70"/>
    </row>
    <row r="285" spans="1:11" ht="12">
      <c r="A285" s="90">
        <v>17</v>
      </c>
      <c r="C285" s="21" t="s">
        <v>175</v>
      </c>
      <c r="E285" s="90">
        <v>17</v>
      </c>
      <c r="F285" s="21"/>
      <c r="G285" s="70"/>
      <c r="H285" s="70"/>
      <c r="I285" s="70"/>
      <c r="J285" s="70"/>
      <c r="K285" s="70"/>
    </row>
    <row r="286" spans="1:11" ht="12">
      <c r="A286" s="90">
        <v>18</v>
      </c>
      <c r="C286" s="21" t="s">
        <v>176</v>
      </c>
      <c r="E286" s="90">
        <v>18</v>
      </c>
      <c r="F286" s="21"/>
      <c r="G286" s="70"/>
      <c r="H286" s="70">
        <v>12654.45</v>
      </c>
      <c r="I286" s="70"/>
      <c r="J286" s="70"/>
      <c r="K286" s="70">
        <v>720</v>
      </c>
    </row>
    <row r="287" spans="1:11" ht="12">
      <c r="A287" s="90">
        <v>19</v>
      </c>
      <c r="C287" s="21" t="s">
        <v>0</v>
      </c>
      <c r="E287" s="90">
        <v>19</v>
      </c>
      <c r="F287" s="21"/>
      <c r="G287" s="70"/>
      <c r="H287" s="70"/>
      <c r="I287" s="70"/>
      <c r="J287" s="70"/>
      <c r="K287" s="70"/>
    </row>
    <row r="288" spans="1:11" ht="12">
      <c r="A288" s="5">
        <v>20</v>
      </c>
      <c r="C288" s="21"/>
      <c r="E288" s="5">
        <v>20</v>
      </c>
      <c r="F288" s="87"/>
      <c r="G288" s="12"/>
      <c r="H288" s="15"/>
      <c r="I288" s="87"/>
      <c r="J288" s="12"/>
      <c r="K288" s="15"/>
    </row>
    <row r="289" spans="1:11" ht="12">
      <c r="A289" s="5">
        <v>21</v>
      </c>
      <c r="C289" s="21"/>
      <c r="E289" s="5">
        <v>21</v>
      </c>
      <c r="F289" s="87"/>
      <c r="G289" s="12"/>
      <c r="H289" s="15"/>
      <c r="I289" s="87"/>
      <c r="J289" s="12"/>
      <c r="K289" s="15"/>
    </row>
    <row r="290" spans="1:11" ht="12">
      <c r="A290" s="5">
        <v>22</v>
      </c>
      <c r="C290" s="21"/>
      <c r="E290" s="5">
        <v>22</v>
      </c>
      <c r="F290" s="87"/>
      <c r="G290" s="12"/>
      <c r="H290" s="15"/>
      <c r="I290" s="87"/>
      <c r="J290" s="12"/>
      <c r="K290" s="15"/>
    </row>
    <row r="291" spans="1:11" ht="12">
      <c r="A291" s="5">
        <v>23</v>
      </c>
      <c r="C291" s="21"/>
      <c r="E291" s="5">
        <v>23</v>
      </c>
      <c r="F291" s="87"/>
      <c r="G291" s="12"/>
      <c r="H291" s="15"/>
      <c r="I291" s="87"/>
      <c r="J291" s="12"/>
      <c r="K291" s="15"/>
    </row>
    <row r="292" spans="1:11" ht="12">
      <c r="A292" s="5">
        <v>24</v>
      </c>
      <c r="C292" s="21"/>
      <c r="E292" s="5">
        <v>24</v>
      </c>
      <c r="F292" s="87"/>
      <c r="G292" s="12"/>
      <c r="H292" s="15"/>
      <c r="I292" s="87"/>
      <c r="J292" s="12"/>
      <c r="K292" s="15"/>
    </row>
    <row r="293" spans="1:11" ht="12">
      <c r="A293" s="90"/>
      <c r="C293" s="21"/>
      <c r="E293" s="90"/>
      <c r="F293" s="87" t="s">
        <v>1</v>
      </c>
      <c r="G293" s="12" t="s">
        <v>1</v>
      </c>
      <c r="H293" s="15"/>
      <c r="I293" s="87"/>
      <c r="J293" s="12"/>
      <c r="K293" s="15"/>
    </row>
    <row r="294" spans="1:11" ht="12">
      <c r="A294" s="90">
        <v>25</v>
      </c>
      <c r="C294" s="4" t="s">
        <v>177</v>
      </c>
      <c r="E294" s="90">
        <v>25</v>
      </c>
      <c r="G294" s="66"/>
      <c r="H294" s="67">
        <v>4895242.73</v>
      </c>
      <c r="I294" s="67"/>
      <c r="J294" s="66"/>
      <c r="K294" s="67">
        <v>15664290</v>
      </c>
    </row>
    <row r="295" spans="1:11" ht="12">
      <c r="A295" s="90"/>
      <c r="C295" s="4"/>
      <c r="E295" s="90"/>
      <c r="F295" s="87" t="s">
        <v>1</v>
      </c>
      <c r="G295" s="12" t="s">
        <v>1</v>
      </c>
      <c r="H295" s="15"/>
      <c r="I295" s="87"/>
      <c r="J295" s="12"/>
      <c r="K295" s="15"/>
    </row>
    <row r="296" spans="1:11" ht="12">
      <c r="A296" s="90">
        <v>26</v>
      </c>
      <c r="C296" s="4" t="s">
        <v>178</v>
      </c>
      <c r="E296" s="90">
        <v>26</v>
      </c>
      <c r="G296" s="66"/>
      <c r="H296" s="66">
        <v>522344</v>
      </c>
      <c r="I296" s="67"/>
      <c r="J296" s="66"/>
      <c r="K296" s="66">
        <v>182801</v>
      </c>
    </row>
    <row r="297" spans="1:11" ht="12">
      <c r="A297" s="90">
        <v>27</v>
      </c>
      <c r="E297" s="90">
        <v>27</v>
      </c>
      <c r="G297" s="66"/>
      <c r="H297" s="66"/>
      <c r="I297" s="67"/>
      <c r="J297" s="66"/>
      <c r="K297" s="66"/>
    </row>
    <row r="298" spans="1:11" ht="12">
      <c r="A298" s="90">
        <v>28</v>
      </c>
      <c r="E298" s="90">
        <v>28</v>
      </c>
      <c r="G298" s="67"/>
      <c r="H298" s="67"/>
      <c r="I298" s="67"/>
      <c r="J298" s="67"/>
      <c r="K298" s="67"/>
    </row>
    <row r="299" spans="1:11" ht="12">
      <c r="A299" s="90">
        <v>29</v>
      </c>
      <c r="C299" s="5" t="s">
        <v>0</v>
      </c>
      <c r="E299" s="90">
        <v>29</v>
      </c>
      <c r="G299" s="67"/>
      <c r="H299" s="67"/>
      <c r="I299" s="67"/>
      <c r="J299" s="67"/>
      <c r="K299" s="67"/>
    </row>
    <row r="300" spans="1:11" ht="12">
      <c r="A300" s="90"/>
      <c r="C300" s="91"/>
      <c r="E300" s="90"/>
      <c r="F300" s="87" t="s">
        <v>1</v>
      </c>
      <c r="G300" s="12" t="s">
        <v>1</v>
      </c>
      <c r="H300" s="15"/>
      <c r="I300" s="87"/>
      <c r="J300" s="12"/>
      <c r="K300" s="15"/>
    </row>
    <row r="301" spans="1:11" ht="12">
      <c r="A301" s="90">
        <v>30</v>
      </c>
      <c r="C301" s="91" t="s">
        <v>179</v>
      </c>
      <c r="E301" s="90">
        <v>30</v>
      </c>
      <c r="G301" s="66"/>
      <c r="H301" s="67">
        <v>5417586.73</v>
      </c>
      <c r="I301" s="67"/>
      <c r="J301" s="66"/>
      <c r="K301" s="67">
        <v>15847091</v>
      </c>
    </row>
    <row r="302" spans="1:11" ht="12">
      <c r="A302" s="93"/>
      <c r="C302" s="4"/>
      <c r="E302" s="22"/>
      <c r="F302" s="87" t="s">
        <v>1</v>
      </c>
      <c r="G302" s="12" t="s">
        <v>1</v>
      </c>
      <c r="H302" s="15" t="s">
        <v>1</v>
      </c>
      <c r="I302" s="87" t="s">
        <v>1</v>
      </c>
      <c r="J302" s="12" t="s">
        <v>1</v>
      </c>
      <c r="K302" s="15" t="s">
        <v>1</v>
      </c>
    </row>
    <row r="303" spans="3:11" ht="12">
      <c r="C303" s="5" t="s">
        <v>160</v>
      </c>
      <c r="F303" s="87"/>
      <c r="G303" s="12"/>
      <c r="H303" s="20"/>
      <c r="I303" s="87"/>
      <c r="J303" s="12"/>
      <c r="K303" s="20"/>
    </row>
    <row r="304" spans="3:11" ht="12">
      <c r="C304" s="5" t="s">
        <v>161</v>
      </c>
      <c r="F304" s="87"/>
      <c r="G304" s="12"/>
      <c r="H304" s="20"/>
      <c r="I304" s="87"/>
      <c r="J304" s="12"/>
      <c r="K304" s="20"/>
    </row>
    <row r="305" spans="3:11" ht="12">
      <c r="C305" s="5" t="s">
        <v>180</v>
      </c>
      <c r="F305" s="87"/>
      <c r="G305" s="12"/>
      <c r="H305" s="20"/>
      <c r="I305" s="87"/>
      <c r="J305" s="12"/>
      <c r="K305" s="20"/>
    </row>
    <row r="306" spans="3:11" ht="12">
      <c r="C306" s="5" t="s">
        <v>181</v>
      </c>
      <c r="F306" s="87"/>
      <c r="G306" s="12"/>
      <c r="H306" s="20"/>
      <c r="I306" s="87"/>
      <c r="J306" s="12"/>
      <c r="K306" s="20"/>
    </row>
    <row r="307" spans="3:11" ht="12">
      <c r="C307" s="5" t="s">
        <v>182</v>
      </c>
      <c r="F307" s="87"/>
      <c r="G307" s="12"/>
      <c r="H307" s="20"/>
      <c r="I307" s="87"/>
      <c r="J307" s="12"/>
      <c r="K307" s="20"/>
    </row>
    <row r="308" spans="3:11" ht="12">
      <c r="C308" s="5" t="s">
        <v>183</v>
      </c>
      <c r="F308" s="87"/>
      <c r="G308" s="12"/>
      <c r="H308" s="20"/>
      <c r="I308" s="87"/>
      <c r="J308" s="12"/>
      <c r="K308" s="20"/>
    </row>
    <row r="309" spans="6:11" ht="12">
      <c r="F309" s="87"/>
      <c r="G309" s="12"/>
      <c r="H309" s="20"/>
      <c r="I309" s="87"/>
      <c r="J309" s="12"/>
      <c r="K309" s="20"/>
    </row>
    <row r="310" ht="12">
      <c r="A310" s="4"/>
    </row>
    <row r="311" spans="1:11" s="17" customFormat="1" ht="12">
      <c r="A311" s="34" t="s">
        <v>67</v>
      </c>
      <c r="E311" s="16"/>
      <c r="G311" s="18"/>
      <c r="H311" s="19"/>
      <c r="J311" s="18"/>
      <c r="K311" s="33" t="s">
        <v>184</v>
      </c>
    </row>
    <row r="312" spans="4:11" s="17" customFormat="1" ht="12">
      <c r="D312" s="63" t="s">
        <v>185</v>
      </c>
      <c r="E312" s="16"/>
      <c r="G312" s="18"/>
      <c r="H312" s="19"/>
      <c r="J312" s="18"/>
      <c r="K312" s="19"/>
    </row>
    <row r="313" spans="1:11" ht="12">
      <c r="A313" s="34" t="s">
        <v>265</v>
      </c>
      <c r="F313" s="89"/>
      <c r="G313" s="83"/>
      <c r="H313" s="20"/>
      <c r="J313" s="6"/>
      <c r="K313" s="36" t="s">
        <v>64</v>
      </c>
    </row>
    <row r="314" spans="1:11" ht="12">
      <c r="A314" s="11" t="s">
        <v>1</v>
      </c>
      <c r="B314" s="11" t="s">
        <v>1</v>
      </c>
      <c r="C314" s="11" t="s">
        <v>1</v>
      </c>
      <c r="D314" s="11" t="s">
        <v>1</v>
      </c>
      <c r="E314" s="11" t="s">
        <v>1</v>
      </c>
      <c r="F314" s="11" t="s">
        <v>1</v>
      </c>
      <c r="G314" s="12" t="s">
        <v>1</v>
      </c>
      <c r="H314" s="15" t="s">
        <v>1</v>
      </c>
      <c r="I314" s="11" t="s">
        <v>1</v>
      </c>
      <c r="J314" s="12" t="s">
        <v>1</v>
      </c>
      <c r="K314" s="15" t="s">
        <v>1</v>
      </c>
    </row>
    <row r="315" spans="1:11" ht="12">
      <c r="A315" s="37" t="s">
        <v>2</v>
      </c>
      <c r="E315" s="37" t="s">
        <v>2</v>
      </c>
      <c r="G315" s="2"/>
      <c r="H315" s="3" t="s">
        <v>51</v>
      </c>
      <c r="I315" s="1"/>
      <c r="J315" s="2"/>
      <c r="K315" s="3"/>
    </row>
    <row r="316" spans="1:11" ht="12">
      <c r="A316" s="37" t="s">
        <v>4</v>
      </c>
      <c r="C316" s="38" t="s">
        <v>18</v>
      </c>
      <c r="E316" s="37" t="s">
        <v>4</v>
      </c>
      <c r="G316" s="6"/>
      <c r="H316" s="3" t="s">
        <v>7</v>
      </c>
      <c r="J316" s="6"/>
      <c r="K316" s="3"/>
    </row>
    <row r="317" spans="1:11" ht="12">
      <c r="A317" s="11" t="s">
        <v>1</v>
      </c>
      <c r="B317" s="11" t="s">
        <v>1</v>
      </c>
      <c r="C317" s="11" t="s">
        <v>1</v>
      </c>
      <c r="D317" s="11" t="s">
        <v>1</v>
      </c>
      <c r="E317" s="11" t="s">
        <v>1</v>
      </c>
      <c r="F317" s="11" t="s">
        <v>1</v>
      </c>
      <c r="G317" s="12" t="s">
        <v>1</v>
      </c>
      <c r="H317" s="15" t="s">
        <v>1</v>
      </c>
      <c r="I317" s="11" t="s">
        <v>1</v>
      </c>
      <c r="J317" s="12"/>
      <c r="K317" s="15"/>
    </row>
    <row r="318" spans="1:11" ht="12">
      <c r="A318" s="90">
        <v>1</v>
      </c>
      <c r="C318" s="4" t="s">
        <v>186</v>
      </c>
      <c r="E318" s="90">
        <v>1</v>
      </c>
      <c r="G318" s="66"/>
      <c r="H318" s="66">
        <v>0</v>
      </c>
      <c r="I318" s="67"/>
      <c r="J318" s="66"/>
      <c r="K318" s="66"/>
    </row>
    <row r="319" spans="1:11" ht="12">
      <c r="A319" s="90"/>
      <c r="C319" s="4"/>
      <c r="E319" s="90"/>
      <c r="G319" s="66"/>
      <c r="H319" s="66"/>
      <c r="I319" s="67"/>
      <c r="J319" s="66"/>
      <c r="K319" s="66"/>
    </row>
    <row r="320" spans="1:11" ht="12">
      <c r="A320" s="90">
        <v>2</v>
      </c>
      <c r="C320" s="21" t="s">
        <v>187</v>
      </c>
      <c r="E320" s="90">
        <v>2</v>
      </c>
      <c r="F320" s="21"/>
      <c r="G320" s="70"/>
      <c r="H320" s="70">
        <v>0</v>
      </c>
      <c r="I320" s="70"/>
      <c r="J320" s="70"/>
      <c r="K320" s="70"/>
    </row>
    <row r="321" spans="1:11" ht="12">
      <c r="A321" s="90"/>
      <c r="C321" s="21"/>
      <c r="E321" s="90"/>
      <c r="F321" s="87" t="s">
        <v>1</v>
      </c>
      <c r="G321" s="12" t="s">
        <v>1</v>
      </c>
      <c r="H321" s="15"/>
      <c r="I321" s="87"/>
      <c r="J321" s="12"/>
      <c r="K321" s="15"/>
    </row>
    <row r="322" spans="1:11" ht="12">
      <c r="A322" s="90">
        <v>3</v>
      </c>
      <c r="C322" s="5" t="s">
        <v>37</v>
      </c>
      <c r="E322" s="90">
        <v>3</v>
      </c>
      <c r="F322" s="21"/>
      <c r="G322" s="70"/>
      <c r="H322" s="70">
        <v>0</v>
      </c>
      <c r="I322" s="70"/>
      <c r="J322" s="70"/>
      <c r="K322" s="70"/>
    </row>
    <row r="323" spans="1:11" ht="12">
      <c r="A323" s="90"/>
      <c r="C323" s="21"/>
      <c r="E323" s="90"/>
      <c r="F323" s="21"/>
      <c r="G323" s="70"/>
      <c r="H323" s="70"/>
      <c r="I323" s="70"/>
      <c r="J323" s="70"/>
      <c r="K323" s="70"/>
    </row>
    <row r="324" spans="1:11" ht="12">
      <c r="A324" s="90"/>
      <c r="C324" s="21"/>
      <c r="E324" s="90"/>
      <c r="F324" s="21"/>
      <c r="G324" s="70"/>
      <c r="H324" s="70"/>
      <c r="I324" s="70"/>
      <c r="J324" s="70"/>
      <c r="K324" s="70"/>
    </row>
    <row r="325" spans="1:11" ht="12">
      <c r="A325" s="90"/>
      <c r="C325" s="21"/>
      <c r="E325" s="90"/>
      <c r="F325" s="21"/>
      <c r="G325" s="70"/>
      <c r="H325" s="70"/>
      <c r="I325" s="70"/>
      <c r="J325" s="70"/>
      <c r="K325" s="70"/>
    </row>
    <row r="326" spans="1:11" ht="12">
      <c r="A326" s="90"/>
      <c r="C326" s="21"/>
      <c r="E326" s="90"/>
      <c r="F326" s="21"/>
      <c r="G326" s="70"/>
      <c r="H326" s="70"/>
      <c r="I326" s="70"/>
      <c r="J326" s="70"/>
      <c r="K326" s="70"/>
    </row>
    <row r="327" spans="1:11" ht="12">
      <c r="A327" s="90"/>
      <c r="C327" s="21"/>
      <c r="E327" s="90"/>
      <c r="F327" s="21"/>
      <c r="G327" s="70"/>
      <c r="H327" s="70"/>
      <c r="I327" s="70"/>
      <c r="J327" s="70"/>
      <c r="K327" s="70"/>
    </row>
    <row r="328" spans="3:11" ht="12">
      <c r="C328" s="21"/>
      <c r="F328" s="87"/>
      <c r="G328" s="12"/>
      <c r="H328" s="15"/>
      <c r="I328" s="87"/>
      <c r="J328" s="12"/>
      <c r="K328" s="15"/>
    </row>
    <row r="329" spans="1:11" ht="12">
      <c r="A329" s="90"/>
      <c r="E329" s="90"/>
      <c r="G329" s="66"/>
      <c r="H329" s="67"/>
      <c r="I329" s="67"/>
      <c r="J329" s="66"/>
      <c r="K329" s="67"/>
    </row>
    <row r="330" spans="1:11" ht="12">
      <c r="A330" s="90"/>
      <c r="C330" s="21"/>
      <c r="E330" s="90"/>
      <c r="F330" s="87"/>
      <c r="G330" s="12"/>
      <c r="H330" s="15"/>
      <c r="I330" s="87"/>
      <c r="J330" s="12"/>
      <c r="K330" s="15"/>
    </row>
    <row r="331" spans="1:11" ht="12">
      <c r="A331" s="90"/>
      <c r="C331" s="4"/>
      <c r="E331" s="90"/>
      <c r="G331" s="66"/>
      <c r="H331" s="67"/>
      <c r="I331" s="67"/>
      <c r="J331" s="66"/>
      <c r="K331" s="67"/>
    </row>
    <row r="332" spans="1:11" ht="12">
      <c r="A332" s="90"/>
      <c r="C332" s="4"/>
      <c r="E332" s="90"/>
      <c r="G332" s="66"/>
      <c r="H332" s="67"/>
      <c r="I332" s="67"/>
      <c r="J332" s="66"/>
      <c r="K332" s="67"/>
    </row>
    <row r="333" spans="1:11" ht="12">
      <c r="A333" s="90"/>
      <c r="C333" s="5" t="s">
        <v>188</v>
      </c>
      <c r="E333" s="90"/>
      <c r="G333" s="66"/>
      <c r="H333" s="66"/>
      <c r="I333" s="67"/>
      <c r="J333" s="66"/>
      <c r="K333" s="66"/>
    </row>
    <row r="334" spans="1:11" ht="12">
      <c r="A334" s="90"/>
      <c r="E334" s="90"/>
      <c r="G334" s="66"/>
      <c r="H334" s="66"/>
      <c r="I334" s="67"/>
      <c r="J334" s="66"/>
      <c r="K334" s="66"/>
    </row>
    <row r="335" spans="1:11" ht="12">
      <c r="A335" s="90"/>
      <c r="E335" s="90"/>
      <c r="G335" s="67"/>
      <c r="H335" s="67"/>
      <c r="I335" s="67"/>
      <c r="J335" s="67"/>
      <c r="K335" s="67"/>
    </row>
    <row r="336" spans="1:11" ht="12">
      <c r="A336" s="90"/>
      <c r="E336" s="90"/>
      <c r="G336" s="67"/>
      <c r="H336" s="67"/>
      <c r="I336" s="67"/>
      <c r="J336" s="67"/>
      <c r="K336" s="67"/>
    </row>
    <row r="337" spans="1:11" ht="12">
      <c r="A337" s="90"/>
      <c r="C337" s="91"/>
      <c r="E337" s="90"/>
      <c r="F337" s="87"/>
      <c r="G337" s="12"/>
      <c r="H337" s="15"/>
      <c r="I337" s="87"/>
      <c r="J337" s="12"/>
      <c r="K337" s="15"/>
    </row>
    <row r="338" spans="1:11" ht="12">
      <c r="A338" s="90"/>
      <c r="C338" s="91"/>
      <c r="E338" s="90"/>
      <c r="G338" s="66"/>
      <c r="H338" s="67"/>
      <c r="I338" s="67"/>
      <c r="J338" s="66"/>
      <c r="K338" s="67"/>
    </row>
    <row r="339" spans="1:11" ht="12">
      <c r="A339" s="93"/>
      <c r="C339" s="4"/>
      <c r="E339" s="22"/>
      <c r="F339" s="87"/>
      <c r="G339" s="12"/>
      <c r="H339" s="15"/>
      <c r="I339" s="87"/>
      <c r="J339" s="12"/>
      <c r="K339" s="15"/>
    </row>
    <row r="340" spans="5:11" ht="12">
      <c r="E340" s="22"/>
      <c r="G340" s="6"/>
      <c r="H340" s="20"/>
      <c r="J340" s="6"/>
      <c r="K340" s="20"/>
    </row>
    <row r="341" spans="1:11" s="17" customFormat="1" ht="12">
      <c r="A341" s="34" t="s">
        <v>67</v>
      </c>
      <c r="E341" s="16"/>
      <c r="G341" s="18"/>
      <c r="H341" s="19"/>
      <c r="J341" s="18"/>
      <c r="K341" s="33" t="s">
        <v>189</v>
      </c>
    </row>
    <row r="342" spans="1:11" s="17" customFormat="1" ht="12">
      <c r="A342" s="211" t="s">
        <v>190</v>
      </c>
      <c r="B342" s="211"/>
      <c r="C342" s="211"/>
      <c r="D342" s="211"/>
      <c r="E342" s="211"/>
      <c r="F342" s="211"/>
      <c r="G342" s="211"/>
      <c r="H342" s="211"/>
      <c r="I342" s="211"/>
      <c r="J342" s="211"/>
      <c r="K342" s="211"/>
    </row>
    <row r="343" spans="1:11" ht="12">
      <c r="A343" s="34" t="s">
        <v>265</v>
      </c>
      <c r="G343" s="94"/>
      <c r="H343" s="20"/>
      <c r="J343" s="6"/>
      <c r="K343" s="36" t="s">
        <v>64</v>
      </c>
    </row>
    <row r="344" spans="1:11" ht="12">
      <c r="A344" s="11" t="s">
        <v>1</v>
      </c>
      <c r="B344" s="11" t="s">
        <v>1</v>
      </c>
      <c r="C344" s="11" t="s">
        <v>1</v>
      </c>
      <c r="D344" s="11" t="s">
        <v>1</v>
      </c>
      <c r="E344" s="11" t="s">
        <v>1</v>
      </c>
      <c r="F344" s="11" t="s">
        <v>1</v>
      </c>
      <c r="G344" s="12" t="s">
        <v>1</v>
      </c>
      <c r="H344" s="15" t="s">
        <v>1</v>
      </c>
      <c r="I344" s="11" t="s">
        <v>1</v>
      </c>
      <c r="J344" s="12" t="s">
        <v>1</v>
      </c>
      <c r="K344" s="15" t="s">
        <v>1</v>
      </c>
    </row>
    <row r="345" spans="1:11" ht="12">
      <c r="A345" s="37" t="s">
        <v>2</v>
      </c>
      <c r="E345" s="37" t="s">
        <v>2</v>
      </c>
      <c r="F345" s="1"/>
      <c r="G345" s="2"/>
      <c r="H345" s="3" t="s">
        <v>51</v>
      </c>
      <c r="I345" s="1"/>
      <c r="J345" s="2"/>
      <c r="K345" s="3" t="s">
        <v>52</v>
      </c>
    </row>
    <row r="346" spans="1:11" ht="12">
      <c r="A346" s="37" t="s">
        <v>4</v>
      </c>
      <c r="C346" s="38" t="s">
        <v>18</v>
      </c>
      <c r="E346" s="37" t="s">
        <v>4</v>
      </c>
      <c r="F346" s="1"/>
      <c r="G346" s="2" t="s">
        <v>6</v>
      </c>
      <c r="H346" s="3" t="s">
        <v>7</v>
      </c>
      <c r="I346" s="1"/>
      <c r="J346" s="2" t="s">
        <v>6</v>
      </c>
      <c r="K346" s="3" t="s">
        <v>8</v>
      </c>
    </row>
    <row r="347" spans="1:11" ht="12">
      <c r="A347" s="11" t="s">
        <v>1</v>
      </c>
      <c r="B347" s="11" t="s">
        <v>1</v>
      </c>
      <c r="C347" s="11" t="s">
        <v>1</v>
      </c>
      <c r="D347" s="11" t="s">
        <v>1</v>
      </c>
      <c r="E347" s="11" t="s">
        <v>1</v>
      </c>
      <c r="F347" s="11" t="s">
        <v>1</v>
      </c>
      <c r="G347" s="12" t="s">
        <v>1</v>
      </c>
      <c r="H347" s="15" t="s">
        <v>1</v>
      </c>
      <c r="I347" s="11" t="s">
        <v>1</v>
      </c>
      <c r="J347" s="12" t="s">
        <v>1</v>
      </c>
      <c r="K347" s="15" t="s">
        <v>1</v>
      </c>
    </row>
    <row r="348" spans="1:11" ht="12">
      <c r="A348" s="25">
        <v>1</v>
      </c>
      <c r="B348" s="11"/>
      <c r="C348" s="4" t="s">
        <v>191</v>
      </c>
      <c r="D348" s="11"/>
      <c r="E348" s="25">
        <v>1</v>
      </c>
      <c r="F348" s="11"/>
      <c r="G348" s="97">
        <v>532.07</v>
      </c>
      <c r="H348" s="97">
        <v>42499160</v>
      </c>
      <c r="I348" s="97"/>
      <c r="J348" s="97">
        <v>553.0970082385157</v>
      </c>
      <c r="K348" s="97">
        <v>44178695</v>
      </c>
    </row>
    <row r="349" spans="1:11" ht="12">
      <c r="A349" s="25">
        <v>2</v>
      </c>
      <c r="B349" s="11"/>
      <c r="C349" s="4" t="s">
        <v>192</v>
      </c>
      <c r="D349" s="11"/>
      <c r="E349" s="25">
        <v>2</v>
      </c>
      <c r="F349" s="11"/>
      <c r="G349" s="12"/>
      <c r="H349" s="97">
        <v>11439060</v>
      </c>
      <c r="I349" s="11"/>
      <c r="J349" s="12"/>
      <c r="K349" s="97">
        <v>11807582</v>
      </c>
    </row>
    <row r="350" spans="1:11" ht="12">
      <c r="A350" s="25">
        <v>3</v>
      </c>
      <c r="C350" s="4" t="s">
        <v>193</v>
      </c>
      <c r="E350" s="25">
        <v>3</v>
      </c>
      <c r="F350" s="21"/>
      <c r="G350" s="97">
        <v>211.71</v>
      </c>
      <c r="H350" s="96">
        <v>7557768</v>
      </c>
      <c r="I350" s="96"/>
      <c r="J350" s="97">
        <v>201.4324217308602</v>
      </c>
      <c r="K350" s="96">
        <v>7190872</v>
      </c>
    </row>
    <row r="351" spans="1:11" ht="12">
      <c r="A351" s="25">
        <v>4</v>
      </c>
      <c r="C351" s="4" t="s">
        <v>194</v>
      </c>
      <c r="E351" s="25">
        <v>4</v>
      </c>
      <c r="F351" s="21"/>
      <c r="G351" s="97"/>
      <c r="H351" s="96">
        <v>507689</v>
      </c>
      <c r="I351" s="96"/>
      <c r="J351" s="97"/>
      <c r="K351" s="96">
        <v>587570</v>
      </c>
    </row>
    <row r="352" spans="1:11" ht="12">
      <c r="A352" s="25">
        <v>5</v>
      </c>
      <c r="C352" s="4" t="s">
        <v>195</v>
      </c>
      <c r="E352" s="25">
        <v>5</v>
      </c>
      <c r="F352" s="21"/>
      <c r="G352" s="97">
        <v>743.7800000000001</v>
      </c>
      <c r="H352" s="97">
        <v>62003677</v>
      </c>
      <c r="I352" s="96"/>
      <c r="J352" s="97">
        <v>754.529429969376</v>
      </c>
      <c r="K352" s="97">
        <v>63764719</v>
      </c>
    </row>
    <row r="353" spans="1:11" ht="12">
      <c r="A353" s="25">
        <v>6</v>
      </c>
      <c r="C353" s="4" t="s">
        <v>196</v>
      </c>
      <c r="E353" s="25">
        <v>6</v>
      </c>
      <c r="F353" s="21"/>
      <c r="G353" s="97">
        <v>59.559999999999995</v>
      </c>
      <c r="H353" s="96">
        <v>3610829</v>
      </c>
      <c r="I353" s="96"/>
      <c r="J353" s="97">
        <v>51.10356400704658</v>
      </c>
      <c r="K353" s="96">
        <v>3098157</v>
      </c>
    </row>
    <row r="354" spans="1:11" ht="12">
      <c r="A354" s="25">
        <v>7</v>
      </c>
      <c r="C354" s="4" t="s">
        <v>197</v>
      </c>
      <c r="E354" s="25">
        <v>7</v>
      </c>
      <c r="F354" s="21"/>
      <c r="G354" s="97"/>
      <c r="H354" s="96">
        <v>1000368</v>
      </c>
      <c r="I354" s="96"/>
      <c r="J354" s="97"/>
      <c r="K354" s="96">
        <v>935511</v>
      </c>
    </row>
    <row r="355" spans="1:11" ht="12">
      <c r="A355" s="25">
        <v>8</v>
      </c>
      <c r="C355" s="4" t="s">
        <v>198</v>
      </c>
      <c r="E355" s="25">
        <v>8</v>
      </c>
      <c r="F355" s="21"/>
      <c r="G355" s="97">
        <v>803.34</v>
      </c>
      <c r="H355" s="97">
        <v>66614874</v>
      </c>
      <c r="I355" s="97"/>
      <c r="J355" s="97">
        <v>805.6329939764225</v>
      </c>
      <c r="K355" s="97">
        <v>67798387</v>
      </c>
    </row>
    <row r="356" spans="1:11" ht="12">
      <c r="A356" s="25">
        <v>9</v>
      </c>
      <c r="E356" s="25">
        <v>9</v>
      </c>
      <c r="F356" s="21"/>
      <c r="G356" s="97"/>
      <c r="H356" s="96"/>
      <c r="I356" s="53"/>
      <c r="J356" s="97"/>
      <c r="K356" s="96"/>
    </row>
    <row r="357" spans="1:11" ht="12">
      <c r="A357" s="25">
        <v>10</v>
      </c>
      <c r="C357" s="4" t="s">
        <v>199</v>
      </c>
      <c r="E357" s="25">
        <v>10</v>
      </c>
      <c r="F357" s="21"/>
      <c r="G357" s="97"/>
      <c r="H357" s="96"/>
      <c r="I357" s="96"/>
      <c r="J357" s="97"/>
      <c r="K357" s="96"/>
    </row>
    <row r="358" spans="1:11" ht="12">
      <c r="A358" s="25">
        <v>11</v>
      </c>
      <c r="C358" s="4" t="s">
        <v>200</v>
      </c>
      <c r="E358" s="25">
        <v>11</v>
      </c>
      <c r="F358" s="21"/>
      <c r="G358" s="97">
        <v>49.55</v>
      </c>
      <c r="H358" s="96">
        <v>2517617</v>
      </c>
      <c r="I358" s="96"/>
      <c r="J358" s="97">
        <v>48.178842512582335</v>
      </c>
      <c r="K358" s="96">
        <v>2447949</v>
      </c>
    </row>
    <row r="359" spans="1:11" ht="12">
      <c r="A359" s="25">
        <v>12</v>
      </c>
      <c r="C359" s="4" t="s">
        <v>201</v>
      </c>
      <c r="E359" s="25">
        <v>12</v>
      </c>
      <c r="F359" s="21"/>
      <c r="G359" s="97"/>
      <c r="H359" s="96">
        <v>663685</v>
      </c>
      <c r="I359" s="96"/>
      <c r="J359" s="97"/>
      <c r="K359" s="96">
        <v>723117</v>
      </c>
    </row>
    <row r="360" spans="1:11" ht="12">
      <c r="A360" s="25">
        <v>13</v>
      </c>
      <c r="C360" s="4" t="s">
        <v>202</v>
      </c>
      <c r="E360" s="25">
        <v>13</v>
      </c>
      <c r="F360" s="21"/>
      <c r="G360" s="97">
        <v>49.55</v>
      </c>
      <c r="H360" s="96">
        <v>3181302</v>
      </c>
      <c r="I360" s="56"/>
      <c r="J360" s="97">
        <v>48.178842512582335</v>
      </c>
      <c r="K360" s="96">
        <v>3171066</v>
      </c>
    </row>
    <row r="361" spans="1:11" ht="12">
      <c r="A361" s="25">
        <v>14</v>
      </c>
      <c r="E361" s="25">
        <v>14</v>
      </c>
      <c r="F361" s="21"/>
      <c r="G361" s="112"/>
      <c r="H361" s="96"/>
      <c r="I361" s="53"/>
      <c r="J361" s="112"/>
      <c r="K361" s="96"/>
    </row>
    <row r="362" spans="1:11" ht="12">
      <c r="A362" s="25">
        <v>15</v>
      </c>
      <c r="C362" s="4" t="s">
        <v>203</v>
      </c>
      <c r="E362" s="25">
        <v>15</v>
      </c>
      <c r="G362" s="113">
        <v>852.89</v>
      </c>
      <c r="H362" s="53">
        <v>69796176</v>
      </c>
      <c r="I362" s="53"/>
      <c r="J362" s="113">
        <v>853.8118364890049</v>
      </c>
      <c r="K362" s="53">
        <v>70969453</v>
      </c>
    </row>
    <row r="363" spans="1:11" ht="12">
      <c r="A363" s="25">
        <v>16</v>
      </c>
      <c r="E363" s="25">
        <v>16</v>
      </c>
      <c r="G363" s="113"/>
      <c r="H363" s="53"/>
      <c r="I363" s="53"/>
      <c r="J363" s="113"/>
      <c r="K363" s="53"/>
    </row>
    <row r="364" spans="1:11" ht="12">
      <c r="A364" s="25">
        <v>17</v>
      </c>
      <c r="C364" s="4" t="s">
        <v>204</v>
      </c>
      <c r="E364" s="25">
        <v>17</v>
      </c>
      <c r="F364" s="21"/>
      <c r="G364" s="97"/>
      <c r="H364" s="96">
        <v>1002350</v>
      </c>
      <c r="I364" s="96"/>
      <c r="J364" s="97"/>
      <c r="K364" s="96">
        <v>844898</v>
      </c>
    </row>
    <row r="365" spans="1:11" ht="12">
      <c r="A365" s="25">
        <v>18</v>
      </c>
      <c r="E365" s="25">
        <v>18</v>
      </c>
      <c r="F365" s="21"/>
      <c r="G365" s="97"/>
      <c r="H365" s="96"/>
      <c r="I365" s="96"/>
      <c r="J365" s="97"/>
      <c r="K365" s="96"/>
    </row>
    <row r="366" spans="1:11" ht="12">
      <c r="A366" s="25">
        <v>19</v>
      </c>
      <c r="C366" s="4" t="s">
        <v>205</v>
      </c>
      <c r="E366" s="25">
        <v>19</v>
      </c>
      <c r="F366" s="21"/>
      <c r="G366" s="97"/>
      <c r="H366" s="96">
        <v>696100</v>
      </c>
      <c r="I366" s="96"/>
      <c r="J366" s="97"/>
      <c r="K366" s="96">
        <v>243692</v>
      </c>
    </row>
    <row r="367" spans="1:11" ht="12" customHeight="1">
      <c r="A367" s="25">
        <v>20</v>
      </c>
      <c r="C367" s="99" t="s">
        <v>206</v>
      </c>
      <c r="E367" s="25">
        <v>20</v>
      </c>
      <c r="F367" s="21"/>
      <c r="G367" s="97"/>
      <c r="H367" s="96">
        <v>5661398</v>
      </c>
      <c r="I367" s="96"/>
      <c r="J367" s="97"/>
      <c r="K367" s="96">
        <v>6026119</v>
      </c>
    </row>
    <row r="368" spans="1:11" s="100" customFormat="1" ht="12" customHeight="1">
      <c r="A368" s="25">
        <v>21</v>
      </c>
      <c r="B368" s="5"/>
      <c r="C368" s="99"/>
      <c r="D368" s="5"/>
      <c r="E368" s="25">
        <v>21</v>
      </c>
      <c r="F368" s="21"/>
      <c r="G368" s="97"/>
      <c r="H368" s="96"/>
      <c r="I368" s="96"/>
      <c r="J368" s="97"/>
      <c r="K368" s="96"/>
    </row>
    <row r="369" spans="1:11" ht="12">
      <c r="A369" s="25">
        <v>22</v>
      </c>
      <c r="C369" s="4"/>
      <c r="E369" s="25">
        <v>22</v>
      </c>
      <c r="G369" s="97"/>
      <c r="H369" s="96"/>
      <c r="I369" s="96"/>
      <c r="J369" s="97"/>
      <c r="K369" s="96"/>
    </row>
    <row r="370" spans="1:11" ht="12">
      <c r="A370" s="25">
        <v>23</v>
      </c>
      <c r="C370" s="4" t="s">
        <v>207</v>
      </c>
      <c r="E370" s="25">
        <v>23</v>
      </c>
      <c r="G370" s="97"/>
      <c r="H370" s="96">
        <v>282501</v>
      </c>
      <c r="I370" s="96"/>
      <c r="J370" s="97"/>
      <c r="K370" s="96"/>
    </row>
    <row r="371" spans="1:11" ht="12">
      <c r="A371" s="25">
        <v>24</v>
      </c>
      <c r="C371" s="4"/>
      <c r="E371" s="25">
        <v>24</v>
      </c>
      <c r="G371" s="97"/>
      <c r="H371" s="96"/>
      <c r="I371" s="96"/>
      <c r="J371" s="97"/>
      <c r="K371" s="96"/>
    </row>
    <row r="372" spans="1:11" ht="12">
      <c r="A372" s="25"/>
      <c r="E372" s="25"/>
      <c r="F372" s="87" t="s">
        <v>1</v>
      </c>
      <c r="G372" s="101"/>
      <c r="H372" s="15"/>
      <c r="I372" s="87"/>
      <c r="J372" s="101"/>
      <c r="K372" s="15"/>
    </row>
    <row r="373" spans="1:11" ht="12">
      <c r="A373" s="25">
        <v>25</v>
      </c>
      <c r="C373" s="4" t="s">
        <v>208</v>
      </c>
      <c r="E373" s="25">
        <v>25</v>
      </c>
      <c r="G373" s="53">
        <v>852.89</v>
      </c>
      <c r="H373" s="53">
        <v>77438525</v>
      </c>
      <c r="I373" s="102"/>
      <c r="J373" s="53">
        <v>853.8118364890049</v>
      </c>
      <c r="K373" s="53">
        <v>78084162</v>
      </c>
    </row>
    <row r="374" spans="6:11" ht="12">
      <c r="F374" s="87" t="s">
        <v>1</v>
      </c>
      <c r="G374" s="12"/>
      <c r="H374" s="15"/>
      <c r="I374" s="87"/>
      <c r="J374" s="12"/>
      <c r="K374" s="15"/>
    </row>
    <row r="375" spans="6:11" ht="12">
      <c r="F375" s="87"/>
      <c r="G375" s="12"/>
      <c r="H375" s="15"/>
      <c r="I375" s="87"/>
      <c r="J375" s="12"/>
      <c r="K375" s="15"/>
    </row>
    <row r="376" spans="3:11" ht="20.25" customHeight="1">
      <c r="C376" s="103"/>
      <c r="D376" s="103"/>
      <c r="E376" s="103"/>
      <c r="F376" s="87"/>
      <c r="G376" s="12"/>
      <c r="H376" s="15"/>
      <c r="I376" s="87"/>
      <c r="J376" s="12"/>
      <c r="K376" s="15"/>
    </row>
    <row r="377" spans="3:11" ht="12">
      <c r="C377" s="5" t="s">
        <v>267</v>
      </c>
      <c r="F377" s="87"/>
      <c r="G377" s="12"/>
      <c r="H377" s="15"/>
      <c r="I377" s="87"/>
      <c r="J377" s="12"/>
      <c r="K377" s="15"/>
    </row>
    <row r="378" ht="12">
      <c r="A378" s="4"/>
    </row>
    <row r="379" spans="5:11" ht="12">
      <c r="E379" s="22"/>
      <c r="G379" s="6"/>
      <c r="H379" s="20"/>
      <c r="J379" s="6"/>
      <c r="K379" s="20"/>
    </row>
    <row r="380" spans="1:11" s="17" customFormat="1" ht="12">
      <c r="A380" s="34" t="s">
        <v>67</v>
      </c>
      <c r="E380" s="16"/>
      <c r="G380" s="18"/>
      <c r="H380" s="19"/>
      <c r="J380" s="18"/>
      <c r="K380" s="33" t="s">
        <v>209</v>
      </c>
    </row>
    <row r="381" spans="1:11" s="17" customFormat="1" ht="12">
      <c r="A381" s="211" t="s">
        <v>210</v>
      </c>
      <c r="B381" s="211"/>
      <c r="C381" s="211"/>
      <c r="D381" s="211"/>
      <c r="E381" s="211"/>
      <c r="F381" s="211"/>
      <c r="G381" s="211"/>
      <c r="H381" s="211"/>
      <c r="I381" s="211"/>
      <c r="J381" s="211"/>
      <c r="K381" s="211"/>
    </row>
    <row r="382" spans="1:11" ht="12">
      <c r="A382" s="34" t="s">
        <v>265</v>
      </c>
      <c r="G382" s="94"/>
      <c r="H382" s="20"/>
      <c r="J382" s="6"/>
      <c r="K382" s="36" t="s">
        <v>64</v>
      </c>
    </row>
    <row r="383" spans="1:11" ht="12">
      <c r="A383" s="11" t="s">
        <v>1</v>
      </c>
      <c r="B383" s="11" t="s">
        <v>1</v>
      </c>
      <c r="C383" s="11" t="s">
        <v>1</v>
      </c>
      <c r="D383" s="11" t="s">
        <v>1</v>
      </c>
      <c r="E383" s="11" t="s">
        <v>1</v>
      </c>
      <c r="F383" s="11" t="s">
        <v>1</v>
      </c>
      <c r="G383" s="12" t="s">
        <v>1</v>
      </c>
      <c r="H383" s="15" t="s">
        <v>1</v>
      </c>
      <c r="I383" s="11" t="s">
        <v>1</v>
      </c>
      <c r="J383" s="12" t="s">
        <v>1</v>
      </c>
      <c r="K383" s="15" t="s">
        <v>1</v>
      </c>
    </row>
    <row r="384" spans="1:11" ht="12">
      <c r="A384" s="37" t="s">
        <v>2</v>
      </c>
      <c r="E384" s="37" t="s">
        <v>2</v>
      </c>
      <c r="F384" s="1"/>
      <c r="G384" s="2"/>
      <c r="H384" s="3" t="s">
        <v>51</v>
      </c>
      <c r="I384" s="1"/>
      <c r="J384" s="2"/>
      <c r="K384" s="3" t="s">
        <v>52</v>
      </c>
    </row>
    <row r="385" spans="1:11" ht="12">
      <c r="A385" s="37" t="s">
        <v>4</v>
      </c>
      <c r="C385" s="38" t="s">
        <v>18</v>
      </c>
      <c r="E385" s="37" t="s">
        <v>4</v>
      </c>
      <c r="F385" s="1"/>
      <c r="G385" s="2" t="s">
        <v>6</v>
      </c>
      <c r="H385" s="3" t="s">
        <v>7</v>
      </c>
      <c r="I385" s="1"/>
      <c r="J385" s="2" t="s">
        <v>6</v>
      </c>
      <c r="K385" s="3" t="s">
        <v>8</v>
      </c>
    </row>
    <row r="386" spans="1:11" ht="12">
      <c r="A386" s="11" t="s">
        <v>1</v>
      </c>
      <c r="B386" s="11" t="s">
        <v>1</v>
      </c>
      <c r="C386" s="11" t="s">
        <v>1</v>
      </c>
      <c r="D386" s="11" t="s">
        <v>1</v>
      </c>
      <c r="E386" s="11" t="s">
        <v>1</v>
      </c>
      <c r="F386" s="11" t="s">
        <v>1</v>
      </c>
      <c r="G386" s="12" t="s">
        <v>1</v>
      </c>
      <c r="H386" s="15" t="s">
        <v>1</v>
      </c>
      <c r="I386" s="11" t="s">
        <v>1</v>
      </c>
      <c r="J386" s="12" t="s">
        <v>1</v>
      </c>
      <c r="K386" s="15" t="s">
        <v>1</v>
      </c>
    </row>
    <row r="387" spans="1:11" ht="12">
      <c r="A387" s="25">
        <v>1</v>
      </c>
      <c r="B387" s="11"/>
      <c r="C387" s="4" t="s">
        <v>191</v>
      </c>
      <c r="D387" s="11"/>
      <c r="E387" s="25">
        <v>1</v>
      </c>
      <c r="F387" s="11"/>
      <c r="H387" s="97"/>
      <c r="I387" s="11"/>
      <c r="J387" s="97"/>
      <c r="K387" s="15"/>
    </row>
    <row r="388" spans="1:11" ht="12">
      <c r="A388" s="25">
        <v>2</v>
      </c>
      <c r="B388" s="11"/>
      <c r="C388" s="4" t="s">
        <v>192</v>
      </c>
      <c r="D388" s="11"/>
      <c r="E388" s="25">
        <v>2</v>
      </c>
      <c r="F388" s="11"/>
      <c r="G388" s="97"/>
      <c r="H388" s="97"/>
      <c r="I388" s="11"/>
      <c r="J388" s="12"/>
      <c r="K388" s="15"/>
    </row>
    <row r="389" spans="1:11" ht="12">
      <c r="A389" s="25">
        <v>3</v>
      </c>
      <c r="C389" s="4" t="s">
        <v>193</v>
      </c>
      <c r="E389" s="25">
        <v>3</v>
      </c>
      <c r="F389" s="21"/>
      <c r="G389" s="97">
        <v>0.18000000000000002</v>
      </c>
      <c r="H389" s="96">
        <v>33858</v>
      </c>
      <c r="I389" s="96"/>
      <c r="J389" s="97"/>
      <c r="K389" s="96"/>
    </row>
    <row r="390" spans="1:11" ht="12">
      <c r="A390" s="25">
        <v>4</v>
      </c>
      <c r="C390" s="4" t="s">
        <v>194</v>
      </c>
      <c r="E390" s="25">
        <v>4</v>
      </c>
      <c r="F390" s="21"/>
      <c r="G390" s="97"/>
      <c r="H390" s="96">
        <v>7557</v>
      </c>
      <c r="I390" s="96"/>
      <c r="J390" s="97"/>
      <c r="K390" s="96"/>
    </row>
    <row r="391" spans="1:11" ht="12">
      <c r="A391" s="25">
        <v>5</v>
      </c>
      <c r="C391" s="4" t="s">
        <v>195</v>
      </c>
      <c r="E391" s="25">
        <v>5</v>
      </c>
      <c r="F391" s="21"/>
      <c r="G391" s="97">
        <v>0.18000000000000002</v>
      </c>
      <c r="H391" s="97">
        <v>41415</v>
      </c>
      <c r="I391" s="96"/>
      <c r="J391" s="97">
        <v>0</v>
      </c>
      <c r="K391" s="97">
        <v>0</v>
      </c>
    </row>
    <row r="392" spans="1:11" ht="12">
      <c r="A392" s="25">
        <v>6</v>
      </c>
      <c r="C392" s="4" t="s">
        <v>196</v>
      </c>
      <c r="E392" s="25">
        <v>6</v>
      </c>
      <c r="F392" s="21"/>
      <c r="G392" s="97"/>
      <c r="H392" s="96"/>
      <c r="I392" s="96"/>
      <c r="J392" s="97"/>
      <c r="K392" s="96"/>
    </row>
    <row r="393" spans="1:11" ht="12">
      <c r="A393" s="25">
        <v>7</v>
      </c>
      <c r="C393" s="4" t="s">
        <v>197</v>
      </c>
      <c r="E393" s="25">
        <v>7</v>
      </c>
      <c r="F393" s="21"/>
      <c r="G393" s="97"/>
      <c r="H393" s="96"/>
      <c r="I393" s="96"/>
      <c r="J393" s="97"/>
      <c r="K393" s="96"/>
    </row>
    <row r="394" spans="1:11" ht="12">
      <c r="A394" s="25">
        <v>8</v>
      </c>
      <c r="C394" s="4" t="s">
        <v>211</v>
      </c>
      <c r="E394" s="25">
        <v>8</v>
      </c>
      <c r="F394" s="21"/>
      <c r="G394" s="97">
        <v>0.18000000000000002</v>
      </c>
      <c r="H394" s="97">
        <v>41415</v>
      </c>
      <c r="I394" s="97"/>
      <c r="J394" s="97">
        <v>0</v>
      </c>
      <c r="K394" s="97">
        <v>0</v>
      </c>
    </row>
    <row r="395" spans="1:11" ht="12">
      <c r="A395" s="25">
        <v>9</v>
      </c>
      <c r="E395" s="25">
        <v>9</v>
      </c>
      <c r="F395" s="21"/>
      <c r="G395" s="97"/>
      <c r="H395" s="96"/>
      <c r="I395" s="53"/>
      <c r="J395" s="97"/>
      <c r="K395" s="96"/>
    </row>
    <row r="396" spans="1:11" ht="12">
      <c r="A396" s="25">
        <v>10</v>
      </c>
      <c r="C396" s="4" t="s">
        <v>199</v>
      </c>
      <c r="E396" s="25">
        <v>10</v>
      </c>
      <c r="F396" s="21"/>
      <c r="G396" s="97"/>
      <c r="H396" s="96"/>
      <c r="I396" s="96"/>
      <c r="J396" s="97"/>
      <c r="K396" s="96"/>
    </row>
    <row r="397" spans="1:11" ht="12">
      <c r="A397" s="25">
        <v>11</v>
      </c>
      <c r="C397" s="4" t="s">
        <v>200</v>
      </c>
      <c r="E397" s="25">
        <v>11</v>
      </c>
      <c r="F397" s="21"/>
      <c r="G397" s="97"/>
      <c r="H397" s="96"/>
      <c r="I397" s="96"/>
      <c r="J397" s="97"/>
      <c r="K397" s="96"/>
    </row>
    <row r="398" spans="1:11" ht="12">
      <c r="A398" s="25">
        <v>12</v>
      </c>
      <c r="C398" s="4" t="s">
        <v>201</v>
      </c>
      <c r="E398" s="25">
        <v>12</v>
      </c>
      <c r="F398" s="21"/>
      <c r="G398" s="97"/>
      <c r="H398" s="96"/>
      <c r="I398" s="96"/>
      <c r="J398" s="97"/>
      <c r="K398" s="96"/>
    </row>
    <row r="399" spans="1:11" ht="12">
      <c r="A399" s="25">
        <v>13</v>
      </c>
      <c r="C399" s="4" t="s">
        <v>212</v>
      </c>
      <c r="E399" s="25">
        <v>13</v>
      </c>
      <c r="F399" s="21"/>
      <c r="G399" s="97">
        <v>0</v>
      </c>
      <c r="H399" s="96">
        <v>0</v>
      </c>
      <c r="I399" s="56"/>
      <c r="J399" s="97">
        <v>0</v>
      </c>
      <c r="K399" s="96">
        <v>0</v>
      </c>
    </row>
    <row r="400" spans="1:11" ht="12">
      <c r="A400" s="25">
        <v>14</v>
      </c>
      <c r="E400" s="25">
        <v>14</v>
      </c>
      <c r="F400" s="21"/>
      <c r="G400" s="112"/>
      <c r="H400" s="96"/>
      <c r="I400" s="53"/>
      <c r="J400" s="112"/>
      <c r="K400" s="96"/>
    </row>
    <row r="401" spans="1:11" ht="12">
      <c r="A401" s="25">
        <v>15</v>
      </c>
      <c r="C401" s="4" t="s">
        <v>203</v>
      </c>
      <c r="E401" s="25">
        <v>15</v>
      </c>
      <c r="G401" s="113">
        <v>0.18000000000000002</v>
      </c>
      <c r="H401" s="53">
        <v>41415</v>
      </c>
      <c r="I401" s="53"/>
      <c r="J401" s="113">
        <v>0</v>
      </c>
      <c r="K401" s="53">
        <v>0</v>
      </c>
    </row>
    <row r="402" spans="1:11" ht="12">
      <c r="A402" s="25">
        <v>16</v>
      </c>
      <c r="E402" s="25">
        <v>16</v>
      </c>
      <c r="G402" s="113"/>
      <c r="H402" s="53"/>
      <c r="I402" s="53"/>
      <c r="J402" s="113"/>
      <c r="K402" s="53"/>
    </row>
    <row r="403" spans="1:11" ht="12">
      <c r="A403" s="25">
        <v>17</v>
      </c>
      <c r="C403" s="4" t="s">
        <v>204</v>
      </c>
      <c r="E403" s="25">
        <v>17</v>
      </c>
      <c r="F403" s="21"/>
      <c r="G403" s="97"/>
      <c r="H403" s="96"/>
      <c r="I403" s="96"/>
      <c r="J403" s="97"/>
      <c r="K403" s="96"/>
    </row>
    <row r="404" spans="1:11" ht="12">
      <c r="A404" s="25">
        <v>18</v>
      </c>
      <c r="E404" s="25">
        <v>18</v>
      </c>
      <c r="F404" s="21"/>
      <c r="G404" s="97"/>
      <c r="H404" s="96"/>
      <c r="I404" s="96"/>
      <c r="J404" s="97"/>
      <c r="K404" s="96"/>
    </row>
    <row r="405" spans="1:11" ht="12">
      <c r="A405" s="25">
        <v>19</v>
      </c>
      <c r="C405" s="4" t="s">
        <v>205</v>
      </c>
      <c r="E405" s="25">
        <v>19</v>
      </c>
      <c r="F405" s="21"/>
      <c r="G405" s="97"/>
      <c r="H405" s="96">
        <v>11</v>
      </c>
      <c r="I405" s="96"/>
      <c r="J405" s="97"/>
      <c r="K405" s="96"/>
    </row>
    <row r="406" spans="1:11" ht="12" customHeight="1">
      <c r="A406" s="25">
        <v>20</v>
      </c>
      <c r="C406" s="99" t="s">
        <v>206</v>
      </c>
      <c r="E406" s="25">
        <v>20</v>
      </c>
      <c r="F406" s="21"/>
      <c r="G406" s="97"/>
      <c r="H406" s="96">
        <v>19039</v>
      </c>
      <c r="I406" s="96"/>
      <c r="J406" s="97"/>
      <c r="K406" s="96">
        <v>19363</v>
      </c>
    </row>
    <row r="407" spans="1:11" s="100" customFormat="1" ht="12" customHeight="1">
      <c r="A407" s="25">
        <v>21</v>
      </c>
      <c r="B407" s="5"/>
      <c r="C407" s="99"/>
      <c r="D407" s="5"/>
      <c r="E407" s="25">
        <v>21</v>
      </c>
      <c r="F407" s="21"/>
      <c r="G407" s="97"/>
      <c r="H407" s="96"/>
      <c r="I407" s="96"/>
      <c r="J407" s="97"/>
      <c r="K407" s="96"/>
    </row>
    <row r="408" spans="1:11" ht="12">
      <c r="A408" s="25">
        <v>22</v>
      </c>
      <c r="C408" s="4"/>
      <c r="E408" s="25">
        <v>22</v>
      </c>
      <c r="G408" s="97"/>
      <c r="H408" s="96"/>
      <c r="I408" s="96"/>
      <c r="J408" s="97"/>
      <c r="K408" s="96"/>
    </row>
    <row r="409" spans="1:11" ht="12">
      <c r="A409" s="25">
        <v>23</v>
      </c>
      <c r="C409" s="4" t="s">
        <v>207</v>
      </c>
      <c r="E409" s="25">
        <v>23</v>
      </c>
      <c r="G409" s="97"/>
      <c r="H409" s="96"/>
      <c r="I409" s="96"/>
      <c r="J409" s="97"/>
      <c r="K409" s="96"/>
    </row>
    <row r="410" spans="1:11" ht="12">
      <c r="A410" s="25">
        <v>24</v>
      </c>
      <c r="C410" s="4"/>
      <c r="E410" s="25">
        <v>24</v>
      </c>
      <c r="G410" s="97"/>
      <c r="H410" s="96"/>
      <c r="I410" s="96"/>
      <c r="J410" s="97"/>
      <c r="K410" s="96"/>
    </row>
    <row r="411" spans="1:11" ht="12">
      <c r="A411" s="25"/>
      <c r="E411" s="25"/>
      <c r="F411" s="87" t="s">
        <v>1</v>
      </c>
      <c r="G411" s="101"/>
      <c r="H411" s="15"/>
      <c r="I411" s="87"/>
      <c r="J411" s="101"/>
      <c r="K411" s="15"/>
    </row>
    <row r="412" spans="1:11" ht="12">
      <c r="A412" s="25">
        <v>25</v>
      </c>
      <c r="C412" s="4" t="s">
        <v>213</v>
      </c>
      <c r="E412" s="25">
        <v>25</v>
      </c>
      <c r="G412" s="53">
        <v>0.18000000000000002</v>
      </c>
      <c r="H412" s="53">
        <v>60465</v>
      </c>
      <c r="I412" s="102"/>
      <c r="J412" s="53">
        <v>0</v>
      </c>
      <c r="K412" s="53">
        <v>19363</v>
      </c>
    </row>
    <row r="413" spans="6:11" ht="12">
      <c r="F413" s="87" t="s">
        <v>1</v>
      </c>
      <c r="G413" s="12"/>
      <c r="H413" s="15"/>
      <c r="I413" s="87"/>
      <c r="J413" s="12"/>
      <c r="K413" s="15"/>
    </row>
    <row r="414" spans="3:11" ht="12">
      <c r="C414" s="5" t="s">
        <v>267</v>
      </c>
      <c r="F414" s="87"/>
      <c r="G414" s="12"/>
      <c r="H414" s="15"/>
      <c r="I414" s="87"/>
      <c r="J414" s="12"/>
      <c r="K414" s="15"/>
    </row>
    <row r="415" ht="12">
      <c r="A415" s="4"/>
    </row>
    <row r="416" spans="8:11" ht="12">
      <c r="H416" s="20"/>
      <c r="K416" s="20"/>
    </row>
    <row r="417" spans="1:11" s="17" customFormat="1" ht="12">
      <c r="A417" s="34" t="s">
        <v>67</v>
      </c>
      <c r="E417" s="16"/>
      <c r="G417" s="18"/>
      <c r="H417" s="19"/>
      <c r="J417" s="18"/>
      <c r="K417" s="33" t="s">
        <v>214</v>
      </c>
    </row>
    <row r="418" spans="1:11" s="17" customFormat="1" ht="12">
      <c r="A418" s="211" t="s">
        <v>215</v>
      </c>
      <c r="B418" s="211"/>
      <c r="C418" s="211"/>
      <c r="D418" s="211"/>
      <c r="E418" s="211"/>
      <c r="F418" s="211"/>
      <c r="G418" s="211"/>
      <c r="H418" s="211"/>
      <c r="I418" s="211"/>
      <c r="J418" s="211"/>
      <c r="K418" s="211"/>
    </row>
    <row r="419" spans="1:11" ht="12">
      <c r="A419" s="34" t="s">
        <v>265</v>
      </c>
      <c r="G419" s="94"/>
      <c r="H419" s="84"/>
      <c r="J419" s="6"/>
      <c r="K419" s="36" t="s">
        <v>64</v>
      </c>
    </row>
    <row r="420" spans="1:11" ht="12">
      <c r="A420" s="11" t="s">
        <v>1</v>
      </c>
      <c r="B420" s="11" t="s">
        <v>1</v>
      </c>
      <c r="C420" s="11" t="s">
        <v>1</v>
      </c>
      <c r="D420" s="11" t="s">
        <v>1</v>
      </c>
      <c r="E420" s="11" t="s">
        <v>1</v>
      </c>
      <c r="F420" s="11" t="s">
        <v>1</v>
      </c>
      <c r="G420" s="12" t="s">
        <v>1</v>
      </c>
      <c r="H420" s="15" t="s">
        <v>1</v>
      </c>
      <c r="I420" s="11" t="s">
        <v>1</v>
      </c>
      <c r="J420" s="12" t="s">
        <v>1</v>
      </c>
      <c r="K420" s="15" t="s">
        <v>1</v>
      </c>
    </row>
    <row r="421" spans="1:11" ht="12">
      <c r="A421" s="37" t="s">
        <v>2</v>
      </c>
      <c r="E421" s="37" t="s">
        <v>2</v>
      </c>
      <c r="F421" s="1"/>
      <c r="G421" s="2"/>
      <c r="H421" s="3" t="s">
        <v>51</v>
      </c>
      <c r="I421" s="1"/>
      <c r="J421" s="2"/>
      <c r="K421" s="3" t="s">
        <v>52</v>
      </c>
    </row>
    <row r="422" spans="1:11" ht="12">
      <c r="A422" s="37" t="s">
        <v>4</v>
      </c>
      <c r="C422" s="38" t="s">
        <v>18</v>
      </c>
      <c r="E422" s="37" t="s">
        <v>4</v>
      </c>
      <c r="F422" s="1"/>
      <c r="G422" s="2" t="s">
        <v>6</v>
      </c>
      <c r="H422" s="3" t="s">
        <v>7</v>
      </c>
      <c r="I422" s="1"/>
      <c r="J422" s="2" t="s">
        <v>6</v>
      </c>
      <c r="K422" s="3" t="s">
        <v>8</v>
      </c>
    </row>
    <row r="423" spans="1:11" ht="12">
      <c r="A423" s="11" t="s">
        <v>1</v>
      </c>
      <c r="B423" s="11" t="s">
        <v>1</v>
      </c>
      <c r="C423" s="11" t="s">
        <v>1</v>
      </c>
      <c r="D423" s="11" t="s">
        <v>1</v>
      </c>
      <c r="E423" s="11" t="s">
        <v>1</v>
      </c>
      <c r="F423" s="11" t="s">
        <v>1</v>
      </c>
      <c r="G423" s="12" t="s">
        <v>1</v>
      </c>
      <c r="H423" s="15" t="s">
        <v>1</v>
      </c>
      <c r="I423" s="11" t="s">
        <v>1</v>
      </c>
      <c r="J423" s="12" t="s">
        <v>1</v>
      </c>
      <c r="K423" s="15" t="s">
        <v>1</v>
      </c>
    </row>
    <row r="424" spans="1:11" ht="12">
      <c r="A424" s="25">
        <v>1</v>
      </c>
      <c r="E424" s="25">
        <v>1</v>
      </c>
      <c r="F424" s="21"/>
      <c r="G424" s="104"/>
      <c r="H424" s="70"/>
      <c r="I424" s="105"/>
      <c r="J424" s="106"/>
      <c r="K424" s="96"/>
    </row>
    <row r="425" spans="1:11" ht="12">
      <c r="A425" s="25">
        <v>2</v>
      </c>
      <c r="E425" s="25">
        <v>2</v>
      </c>
      <c r="F425" s="21"/>
      <c r="G425" s="104"/>
      <c r="H425" s="70"/>
      <c r="I425" s="105"/>
      <c r="J425" s="106"/>
      <c r="K425" s="70"/>
    </row>
    <row r="426" spans="1:11" ht="12">
      <c r="A426" s="25">
        <v>3</v>
      </c>
      <c r="C426" s="107"/>
      <c r="E426" s="25">
        <v>3</v>
      </c>
      <c r="F426" s="21"/>
      <c r="G426" s="104"/>
      <c r="H426" s="70"/>
      <c r="I426" s="105"/>
      <c r="J426" s="106"/>
      <c r="K426" s="70"/>
    </row>
    <row r="427" spans="1:11" ht="12">
      <c r="A427" s="25">
        <v>4</v>
      </c>
      <c r="E427" s="25">
        <v>4</v>
      </c>
      <c r="F427" s="21"/>
      <c r="G427" s="104"/>
      <c r="H427" s="70"/>
      <c r="I427" s="26"/>
      <c r="J427" s="106"/>
      <c r="K427" s="70"/>
    </row>
    <row r="428" spans="1:11" ht="12">
      <c r="A428" s="25">
        <v>5</v>
      </c>
      <c r="E428" s="25">
        <v>5</v>
      </c>
      <c r="F428" s="21"/>
      <c r="G428" s="104"/>
      <c r="H428" s="70"/>
      <c r="I428" s="26"/>
      <c r="J428" s="106"/>
      <c r="K428" s="70"/>
    </row>
    <row r="429" spans="1:11" ht="12">
      <c r="A429" s="25">
        <v>6</v>
      </c>
      <c r="C429" s="4" t="s">
        <v>216</v>
      </c>
      <c r="E429" s="25">
        <v>6</v>
      </c>
      <c r="F429" s="21"/>
      <c r="G429" s="104">
        <v>1.1300000000000001</v>
      </c>
      <c r="H429" s="70">
        <v>119829</v>
      </c>
      <c r="I429" s="26"/>
      <c r="J429" s="97">
        <v>0.9901609793956389</v>
      </c>
      <c r="K429" s="70">
        <v>105000</v>
      </c>
    </row>
    <row r="430" spans="1:11" ht="12">
      <c r="A430" s="25">
        <v>7</v>
      </c>
      <c r="C430" s="4" t="s">
        <v>217</v>
      </c>
      <c r="E430" s="25">
        <v>7</v>
      </c>
      <c r="F430" s="21"/>
      <c r="G430" s="104"/>
      <c r="H430" s="70">
        <v>31469</v>
      </c>
      <c r="I430" s="105"/>
      <c r="J430" s="106"/>
      <c r="K430" s="70">
        <v>20987</v>
      </c>
    </row>
    <row r="431" spans="1:11" ht="12">
      <c r="A431" s="25">
        <v>8</v>
      </c>
      <c r="C431" s="4" t="s">
        <v>218</v>
      </c>
      <c r="E431" s="25">
        <v>8</v>
      </c>
      <c r="F431" s="21"/>
      <c r="G431" s="104">
        <v>1.1300000000000001</v>
      </c>
      <c r="H431" s="104">
        <v>151298</v>
      </c>
      <c r="I431" s="105"/>
      <c r="J431" s="104">
        <v>0.9901609793956389</v>
      </c>
      <c r="K431" s="104">
        <v>125987</v>
      </c>
    </row>
    <row r="432" spans="1:13" ht="12">
      <c r="A432" s="25">
        <v>9</v>
      </c>
      <c r="C432" s="4"/>
      <c r="E432" s="25">
        <v>9</v>
      </c>
      <c r="F432" s="21"/>
      <c r="G432" s="104"/>
      <c r="H432" s="70"/>
      <c r="I432" s="28"/>
      <c r="J432" s="106"/>
      <c r="K432" s="70"/>
      <c r="M432" s="5" t="s">
        <v>0</v>
      </c>
    </row>
    <row r="433" spans="1:11" ht="12">
      <c r="A433" s="25">
        <v>10</v>
      </c>
      <c r="C433" s="4"/>
      <c r="E433" s="25">
        <v>10</v>
      </c>
      <c r="F433" s="21"/>
      <c r="G433" s="104"/>
      <c r="H433" s="70"/>
      <c r="I433" s="26"/>
      <c r="J433" s="106"/>
      <c r="K433" s="70"/>
    </row>
    <row r="434" spans="1:11" ht="12">
      <c r="A434" s="25">
        <v>11</v>
      </c>
      <c r="C434" s="4" t="s">
        <v>200</v>
      </c>
      <c r="E434" s="25">
        <v>11</v>
      </c>
      <c r="G434" s="77">
        <v>0.28</v>
      </c>
      <c r="H434" s="77">
        <v>13335</v>
      </c>
      <c r="I434" s="28"/>
      <c r="J434" s="77"/>
      <c r="K434" s="67"/>
    </row>
    <row r="435" spans="1:11" ht="12">
      <c r="A435" s="25">
        <v>12</v>
      </c>
      <c r="C435" s="4" t="s">
        <v>201</v>
      </c>
      <c r="E435" s="25">
        <v>12</v>
      </c>
      <c r="G435" s="141"/>
      <c r="H435" s="67">
        <v>4020</v>
      </c>
      <c r="I435" s="26"/>
      <c r="J435" s="77"/>
      <c r="K435" s="67"/>
    </row>
    <row r="436" spans="1:11" ht="12">
      <c r="A436" s="25">
        <v>13</v>
      </c>
      <c r="C436" s="4" t="s">
        <v>219</v>
      </c>
      <c r="E436" s="25">
        <v>13</v>
      </c>
      <c r="F436" s="21"/>
      <c r="G436" s="104">
        <v>0.28</v>
      </c>
      <c r="H436" s="104">
        <v>17355</v>
      </c>
      <c r="I436" s="105"/>
      <c r="J436" s="104">
        <v>0</v>
      </c>
      <c r="K436" s="104">
        <v>0</v>
      </c>
    </row>
    <row r="437" spans="1:11" ht="12">
      <c r="A437" s="25">
        <v>14</v>
      </c>
      <c r="E437" s="25">
        <v>14</v>
      </c>
      <c r="F437" s="21"/>
      <c r="G437" s="104"/>
      <c r="H437" s="70"/>
      <c r="I437" s="105"/>
      <c r="J437" s="106"/>
      <c r="K437" s="70"/>
    </row>
    <row r="438" spans="1:11" ht="12">
      <c r="A438" s="25">
        <v>15</v>
      </c>
      <c r="C438" s="4" t="s">
        <v>203</v>
      </c>
      <c r="E438" s="25">
        <v>15</v>
      </c>
      <c r="F438" s="21"/>
      <c r="G438" s="104">
        <v>1.4100000000000001</v>
      </c>
      <c r="H438" s="104">
        <v>168653</v>
      </c>
      <c r="I438" s="105"/>
      <c r="J438" s="104">
        <v>0.9901609793956389</v>
      </c>
      <c r="K438" s="104">
        <v>125987</v>
      </c>
    </row>
    <row r="439" spans="1:11" ht="12">
      <c r="A439" s="25">
        <v>16</v>
      </c>
      <c r="E439" s="25">
        <v>16</v>
      </c>
      <c r="F439" s="21"/>
      <c r="G439" s="104"/>
      <c r="H439" s="70"/>
      <c r="I439" s="105"/>
      <c r="J439" s="106"/>
      <c r="K439" s="70"/>
    </row>
    <row r="440" spans="1:11" ht="12">
      <c r="A440" s="25">
        <v>17</v>
      </c>
      <c r="C440" s="4" t="s">
        <v>204</v>
      </c>
      <c r="E440" s="25">
        <v>17</v>
      </c>
      <c r="F440" s="21"/>
      <c r="G440" s="104"/>
      <c r="H440" s="70">
        <v>2035</v>
      </c>
      <c r="I440" s="105"/>
      <c r="J440" s="106"/>
      <c r="K440" s="70"/>
    </row>
    <row r="441" spans="1:11" ht="12">
      <c r="A441" s="25">
        <v>18</v>
      </c>
      <c r="C441" s="4"/>
      <c r="E441" s="25">
        <v>18</v>
      </c>
      <c r="F441" s="21"/>
      <c r="G441" s="104"/>
      <c r="H441" s="70"/>
      <c r="I441" s="105"/>
      <c r="J441" s="106"/>
      <c r="K441" s="70"/>
    </row>
    <row r="442" spans="1:11" ht="12">
      <c r="A442" s="25">
        <v>19</v>
      </c>
      <c r="C442" s="4" t="s">
        <v>205</v>
      </c>
      <c r="E442" s="25">
        <v>19</v>
      </c>
      <c r="F442" s="21"/>
      <c r="G442" s="104"/>
      <c r="H442" s="70">
        <v>6866</v>
      </c>
      <c r="I442" s="105"/>
      <c r="J442" s="106"/>
      <c r="K442" s="70"/>
    </row>
    <row r="443" spans="1:11" ht="12">
      <c r="A443" s="25">
        <v>20</v>
      </c>
      <c r="C443" s="4" t="s">
        <v>206</v>
      </c>
      <c r="E443" s="25">
        <v>20</v>
      </c>
      <c r="F443" s="21"/>
      <c r="G443" s="104"/>
      <c r="H443" s="70">
        <v>23351</v>
      </c>
      <c r="I443" s="105"/>
      <c r="J443" s="106"/>
      <c r="K443" s="70">
        <v>11773</v>
      </c>
    </row>
    <row r="444" spans="1:11" ht="12">
      <c r="A444" s="25">
        <v>21</v>
      </c>
      <c r="C444" s="4"/>
      <c r="E444" s="25">
        <v>21</v>
      </c>
      <c r="F444" s="21"/>
      <c r="G444" s="104"/>
      <c r="H444" s="70"/>
      <c r="I444" s="105"/>
      <c r="J444" s="106"/>
      <c r="K444" s="70"/>
    </row>
    <row r="445" spans="1:11" ht="12">
      <c r="A445" s="25">
        <v>22</v>
      </c>
      <c r="C445" s="4"/>
      <c r="E445" s="25">
        <v>22</v>
      </c>
      <c r="F445" s="21"/>
      <c r="G445" s="104"/>
      <c r="H445" s="70"/>
      <c r="I445" s="105"/>
      <c r="J445" s="106"/>
      <c r="K445" s="70"/>
    </row>
    <row r="446" spans="1:11" ht="12">
      <c r="A446" s="25">
        <v>23</v>
      </c>
      <c r="C446" s="4" t="s">
        <v>220</v>
      </c>
      <c r="E446" s="25">
        <v>23</v>
      </c>
      <c r="F446" s="21"/>
      <c r="G446" s="104"/>
      <c r="H446" s="70"/>
      <c r="I446" s="105"/>
      <c r="J446" s="106"/>
      <c r="K446" s="70"/>
    </row>
    <row r="447" spans="1:11" ht="12">
      <c r="A447" s="25">
        <v>24</v>
      </c>
      <c r="C447" s="4"/>
      <c r="E447" s="25">
        <v>24</v>
      </c>
      <c r="F447" s="21"/>
      <c r="G447" s="104"/>
      <c r="H447" s="70"/>
      <c r="I447" s="105"/>
      <c r="J447" s="106"/>
      <c r="K447" s="70"/>
    </row>
    <row r="448" spans="5:11" ht="12">
      <c r="E448" s="22"/>
      <c r="F448" s="87" t="s">
        <v>1</v>
      </c>
      <c r="G448" s="15" t="s">
        <v>1</v>
      </c>
      <c r="H448" s="15" t="s">
        <v>1</v>
      </c>
      <c r="I448" s="87" t="s">
        <v>1</v>
      </c>
      <c r="J448" s="15" t="s">
        <v>1</v>
      </c>
      <c r="K448" s="15" t="s">
        <v>1</v>
      </c>
    </row>
    <row r="449" spans="1:11" ht="12">
      <c r="A449" s="25">
        <v>25</v>
      </c>
      <c r="C449" s="4" t="s">
        <v>221</v>
      </c>
      <c r="E449" s="25">
        <v>25</v>
      </c>
      <c r="G449" s="77">
        <v>1.4100000000000001</v>
      </c>
      <c r="H449" s="77">
        <v>200905</v>
      </c>
      <c r="I449" s="67"/>
      <c r="J449" s="77">
        <v>0.9901609793956389</v>
      </c>
      <c r="K449" s="77">
        <v>137760</v>
      </c>
    </row>
    <row r="450" spans="5:11" ht="12">
      <c r="E450" s="22"/>
      <c r="F450" s="87" t="s">
        <v>1</v>
      </c>
      <c r="G450" s="12" t="s">
        <v>1</v>
      </c>
      <c r="H450" s="15" t="s">
        <v>1</v>
      </c>
      <c r="I450" s="87" t="s">
        <v>1</v>
      </c>
      <c r="J450" s="12" t="s">
        <v>1</v>
      </c>
      <c r="K450" s="15" t="s">
        <v>1</v>
      </c>
    </row>
    <row r="451" spans="3:11" ht="12">
      <c r="C451" s="5" t="s">
        <v>267</v>
      </c>
      <c r="E451" s="22"/>
      <c r="F451" s="87"/>
      <c r="G451" s="12"/>
      <c r="H451" s="15"/>
      <c r="I451" s="87"/>
      <c r="J451" s="12"/>
      <c r="K451" s="15"/>
    </row>
    <row r="452" spans="1:11" ht="12">
      <c r="A452" s="4"/>
      <c r="H452" s="20"/>
      <c r="K452" s="20"/>
    </row>
    <row r="453" spans="8:11" ht="12">
      <c r="H453" s="20"/>
      <c r="K453" s="20"/>
    </row>
    <row r="454" spans="1:11" s="17" customFormat="1" ht="12">
      <c r="A454" s="34" t="s">
        <v>67</v>
      </c>
      <c r="E454" s="16"/>
      <c r="G454" s="18"/>
      <c r="H454" s="19"/>
      <c r="J454" s="18"/>
      <c r="K454" s="33" t="s">
        <v>222</v>
      </c>
    </row>
    <row r="455" spans="1:11" s="17" customFormat="1" ht="12">
      <c r="A455" s="211" t="s">
        <v>223</v>
      </c>
      <c r="B455" s="211"/>
      <c r="C455" s="211"/>
      <c r="D455" s="211"/>
      <c r="E455" s="211"/>
      <c r="F455" s="211"/>
      <c r="G455" s="211"/>
      <c r="H455" s="211"/>
      <c r="I455" s="211"/>
      <c r="J455" s="211"/>
      <c r="K455" s="211"/>
    </row>
    <row r="456" spans="1:11" ht="12">
      <c r="A456" s="34" t="s">
        <v>265</v>
      </c>
      <c r="B456" s="34"/>
      <c r="G456" s="94"/>
      <c r="H456" s="84"/>
      <c r="J456" s="6"/>
      <c r="K456" s="36" t="s">
        <v>64</v>
      </c>
    </row>
    <row r="457" spans="1:11" ht="12">
      <c r="A457" s="11" t="s">
        <v>1</v>
      </c>
      <c r="B457" s="11" t="s">
        <v>1</v>
      </c>
      <c r="C457" s="11" t="s">
        <v>1</v>
      </c>
      <c r="D457" s="11" t="s">
        <v>1</v>
      </c>
      <c r="E457" s="11" t="s">
        <v>1</v>
      </c>
      <c r="F457" s="11" t="s">
        <v>1</v>
      </c>
      <c r="G457" s="12" t="s">
        <v>1</v>
      </c>
      <c r="H457" s="15" t="s">
        <v>1</v>
      </c>
      <c r="I457" s="11" t="s">
        <v>1</v>
      </c>
      <c r="J457" s="12" t="s">
        <v>1</v>
      </c>
      <c r="K457" s="15" t="s">
        <v>1</v>
      </c>
    </row>
    <row r="458" spans="1:11" ht="12">
      <c r="A458" s="37" t="s">
        <v>2</v>
      </c>
      <c r="E458" s="37" t="s">
        <v>2</v>
      </c>
      <c r="F458" s="1"/>
      <c r="G458" s="2"/>
      <c r="H458" s="3" t="s">
        <v>51</v>
      </c>
      <c r="I458" s="1"/>
      <c r="J458" s="2"/>
      <c r="K458" s="3" t="s">
        <v>52</v>
      </c>
    </row>
    <row r="459" spans="1:11" ht="12">
      <c r="A459" s="37" t="s">
        <v>4</v>
      </c>
      <c r="C459" s="38" t="s">
        <v>18</v>
      </c>
      <c r="E459" s="37" t="s">
        <v>4</v>
      </c>
      <c r="F459" s="1"/>
      <c r="G459" s="2" t="s">
        <v>6</v>
      </c>
      <c r="H459" s="3" t="s">
        <v>7</v>
      </c>
      <c r="I459" s="1"/>
      <c r="J459" s="2" t="s">
        <v>6</v>
      </c>
      <c r="K459" s="3" t="s">
        <v>8</v>
      </c>
    </row>
    <row r="460" spans="1:11" ht="12">
      <c r="A460" s="11" t="s">
        <v>1</v>
      </c>
      <c r="B460" s="11" t="s">
        <v>1</v>
      </c>
      <c r="C460" s="11" t="s">
        <v>1</v>
      </c>
      <c r="D460" s="11" t="s">
        <v>1</v>
      </c>
      <c r="E460" s="11" t="s">
        <v>1</v>
      </c>
      <c r="F460" s="11" t="s">
        <v>1</v>
      </c>
      <c r="G460" s="12" t="s">
        <v>1</v>
      </c>
      <c r="H460" s="15" t="s">
        <v>1</v>
      </c>
      <c r="I460" s="11" t="s">
        <v>1</v>
      </c>
      <c r="J460" s="108" t="s">
        <v>1</v>
      </c>
      <c r="K460" s="15" t="s">
        <v>1</v>
      </c>
    </row>
    <row r="461" spans="1:11" ht="12">
      <c r="A461" s="25">
        <v>1</v>
      </c>
      <c r="E461" s="25">
        <v>1</v>
      </c>
      <c r="F461" s="21"/>
      <c r="G461" s="104"/>
      <c r="H461" s="70"/>
      <c r="I461" s="105"/>
      <c r="J461" s="106"/>
      <c r="K461" s="96"/>
    </row>
    <row r="462" spans="1:11" ht="12">
      <c r="A462" s="25">
        <v>2</v>
      </c>
      <c r="E462" s="25">
        <v>2</v>
      </c>
      <c r="F462" s="21"/>
      <c r="G462" s="104"/>
      <c r="H462" s="70"/>
      <c r="I462" s="105"/>
      <c r="J462" s="106"/>
      <c r="K462" s="70"/>
    </row>
    <row r="463" spans="1:11" ht="12">
      <c r="A463" s="25">
        <v>3</v>
      </c>
      <c r="C463" s="107"/>
      <c r="E463" s="25">
        <v>3</v>
      </c>
      <c r="F463" s="21"/>
      <c r="G463" s="104"/>
      <c r="H463" s="70"/>
      <c r="I463" s="105"/>
      <c r="J463" s="106"/>
      <c r="K463" s="70"/>
    </row>
    <row r="464" spans="1:11" ht="12">
      <c r="A464" s="25">
        <v>4</v>
      </c>
      <c r="E464" s="25">
        <v>4</v>
      </c>
      <c r="F464" s="21"/>
      <c r="G464" s="104"/>
      <c r="H464" s="70"/>
      <c r="I464" s="26"/>
      <c r="J464" s="106"/>
      <c r="K464" s="70"/>
    </row>
    <row r="465" spans="1:11" ht="12">
      <c r="A465" s="25">
        <v>5</v>
      </c>
      <c r="E465" s="25">
        <v>5</v>
      </c>
      <c r="F465" s="21"/>
      <c r="G465" s="104"/>
      <c r="H465" s="70"/>
      <c r="I465" s="26"/>
      <c r="J465" s="106"/>
      <c r="K465" s="70"/>
    </row>
    <row r="466" spans="1:11" ht="12">
      <c r="A466" s="25">
        <v>6</v>
      </c>
      <c r="C466" s="4" t="s">
        <v>216</v>
      </c>
      <c r="E466" s="25">
        <v>6</v>
      </c>
      <c r="F466" s="21"/>
      <c r="G466" s="104">
        <v>134.25</v>
      </c>
      <c r="H466" s="70">
        <v>10442763</v>
      </c>
      <c r="I466" s="26"/>
      <c r="J466" s="97">
        <v>133.23192403677075</v>
      </c>
      <c r="K466" s="70">
        <v>10363571</v>
      </c>
    </row>
    <row r="467" spans="1:11" ht="12">
      <c r="A467" s="25">
        <v>7</v>
      </c>
      <c r="C467" s="4" t="s">
        <v>217</v>
      </c>
      <c r="E467" s="25">
        <v>7</v>
      </c>
      <c r="F467" s="21"/>
      <c r="G467" s="104"/>
      <c r="H467" s="70">
        <v>2763908</v>
      </c>
      <c r="I467" s="105"/>
      <c r="J467" s="106"/>
      <c r="K467" s="70">
        <v>3112486</v>
      </c>
    </row>
    <row r="468" spans="1:11" ht="12">
      <c r="A468" s="25">
        <v>8</v>
      </c>
      <c r="C468" s="4" t="s">
        <v>218</v>
      </c>
      <c r="E468" s="25">
        <v>8</v>
      </c>
      <c r="F468" s="21"/>
      <c r="G468" s="104">
        <v>134.25</v>
      </c>
      <c r="H468" s="104">
        <v>13206671</v>
      </c>
      <c r="I468" s="105"/>
      <c r="J468" s="104">
        <v>133.23192403677075</v>
      </c>
      <c r="K468" s="104">
        <v>13476057</v>
      </c>
    </row>
    <row r="469" spans="1:11" ht="12">
      <c r="A469" s="25">
        <v>9</v>
      </c>
      <c r="C469" s="4"/>
      <c r="E469" s="25">
        <v>9</v>
      </c>
      <c r="F469" s="21"/>
      <c r="G469" s="104"/>
      <c r="H469" s="70"/>
      <c r="I469" s="28"/>
      <c r="J469" s="106"/>
      <c r="K469" s="70"/>
    </row>
    <row r="470" spans="1:11" ht="12">
      <c r="A470" s="25">
        <v>10</v>
      </c>
      <c r="C470" s="4"/>
      <c r="E470" s="25">
        <v>10</v>
      </c>
      <c r="F470" s="21"/>
      <c r="G470" s="104"/>
      <c r="H470" s="70"/>
      <c r="I470" s="26"/>
      <c r="J470" s="106"/>
      <c r="K470" s="70"/>
    </row>
    <row r="471" spans="1:11" ht="12">
      <c r="A471" s="25">
        <v>11</v>
      </c>
      <c r="C471" s="4" t="s">
        <v>200</v>
      </c>
      <c r="E471" s="25">
        <v>11</v>
      </c>
      <c r="G471" s="77">
        <v>51.86</v>
      </c>
      <c r="H471" s="77">
        <v>2871948</v>
      </c>
      <c r="I471" s="28"/>
      <c r="J471" s="97">
        <v>55.35822980081812</v>
      </c>
      <c r="K471" s="67">
        <v>3065676</v>
      </c>
    </row>
    <row r="472" spans="1:11" ht="12">
      <c r="A472" s="25">
        <v>12</v>
      </c>
      <c r="C472" s="4" t="s">
        <v>201</v>
      </c>
      <c r="E472" s="25">
        <v>12</v>
      </c>
      <c r="G472" s="141"/>
      <c r="H472" s="67">
        <v>750426</v>
      </c>
      <c r="I472" s="26"/>
      <c r="J472" s="77"/>
      <c r="K472" s="67">
        <v>983307</v>
      </c>
    </row>
    <row r="473" spans="1:11" ht="12">
      <c r="A473" s="25">
        <v>13</v>
      </c>
      <c r="C473" s="4" t="s">
        <v>219</v>
      </c>
      <c r="E473" s="25">
        <v>13</v>
      </c>
      <c r="F473" s="21"/>
      <c r="G473" s="104">
        <v>51.86</v>
      </c>
      <c r="H473" s="104">
        <v>3622374</v>
      </c>
      <c r="I473" s="105"/>
      <c r="J473" s="104">
        <v>55.35822980081812</v>
      </c>
      <c r="K473" s="104">
        <v>4048983</v>
      </c>
    </row>
    <row r="474" spans="1:11" ht="12">
      <c r="A474" s="25">
        <v>14</v>
      </c>
      <c r="E474" s="25">
        <v>14</v>
      </c>
      <c r="F474" s="21"/>
      <c r="G474" s="104"/>
      <c r="H474" s="70"/>
      <c r="I474" s="105"/>
      <c r="J474" s="106"/>
      <c r="K474" s="70"/>
    </row>
    <row r="475" spans="1:11" ht="12">
      <c r="A475" s="25">
        <v>15</v>
      </c>
      <c r="C475" s="4" t="s">
        <v>203</v>
      </c>
      <c r="E475" s="25">
        <v>15</v>
      </c>
      <c r="F475" s="21"/>
      <c r="G475" s="104">
        <v>186.11</v>
      </c>
      <c r="H475" s="104">
        <v>16829045</v>
      </c>
      <c r="I475" s="105"/>
      <c r="J475" s="104">
        <v>188.59015383758887</v>
      </c>
      <c r="K475" s="104">
        <v>17525040</v>
      </c>
    </row>
    <row r="476" spans="1:11" ht="12">
      <c r="A476" s="25">
        <v>16</v>
      </c>
      <c r="E476" s="25">
        <v>16</v>
      </c>
      <c r="F476" s="21"/>
      <c r="G476" s="104"/>
      <c r="H476" s="70"/>
      <c r="I476" s="105"/>
      <c r="J476" s="106"/>
      <c r="K476" s="70"/>
    </row>
    <row r="477" spans="1:11" ht="12">
      <c r="A477" s="25">
        <v>17</v>
      </c>
      <c r="C477" s="4" t="s">
        <v>204</v>
      </c>
      <c r="E477" s="25">
        <v>17</v>
      </c>
      <c r="F477" s="21"/>
      <c r="G477" s="104"/>
      <c r="H477" s="70">
        <v>792084</v>
      </c>
      <c r="I477" s="105"/>
      <c r="J477" s="106"/>
      <c r="K477" s="70">
        <v>347842</v>
      </c>
    </row>
    <row r="478" spans="1:11" ht="12">
      <c r="A478" s="25">
        <v>18</v>
      </c>
      <c r="C478" s="4"/>
      <c r="E478" s="25">
        <v>18</v>
      </c>
      <c r="F478" s="21"/>
      <c r="G478" s="104"/>
      <c r="H478" s="70"/>
      <c r="I478" s="105"/>
      <c r="J478" s="106"/>
      <c r="K478" s="70"/>
    </row>
    <row r="479" spans="1:11" ht="12">
      <c r="A479" s="25">
        <v>19</v>
      </c>
      <c r="C479" s="4" t="s">
        <v>205</v>
      </c>
      <c r="E479" s="25">
        <v>19</v>
      </c>
      <c r="F479" s="21"/>
      <c r="G479" s="104"/>
      <c r="H479" s="70">
        <v>245258</v>
      </c>
      <c r="I479" s="105"/>
      <c r="J479" s="106"/>
      <c r="K479" s="70">
        <v>43734</v>
      </c>
    </row>
    <row r="480" spans="1:11" ht="12">
      <c r="A480" s="25">
        <v>20</v>
      </c>
      <c r="C480" s="4" t="s">
        <v>206</v>
      </c>
      <c r="E480" s="25">
        <v>20</v>
      </c>
      <c r="F480" s="21"/>
      <c r="G480" s="104"/>
      <c r="H480" s="70">
        <v>2637193</v>
      </c>
      <c r="I480" s="105"/>
      <c r="J480" s="106"/>
      <c r="K480" s="70">
        <v>2760427</v>
      </c>
    </row>
    <row r="481" spans="1:11" ht="12">
      <c r="A481" s="25">
        <v>21</v>
      </c>
      <c r="C481" s="4"/>
      <c r="E481" s="25">
        <v>21</v>
      </c>
      <c r="F481" s="21"/>
      <c r="G481" s="104"/>
      <c r="H481" s="70"/>
      <c r="I481" s="105"/>
      <c r="J481" s="106"/>
      <c r="K481" s="70"/>
    </row>
    <row r="482" spans="1:11" ht="12">
      <c r="A482" s="25">
        <v>22</v>
      </c>
      <c r="C482" s="4"/>
      <c r="E482" s="25">
        <v>22</v>
      </c>
      <c r="F482" s="21"/>
      <c r="G482" s="104"/>
      <c r="H482" s="70"/>
      <c r="I482" s="105"/>
      <c r="J482" s="106"/>
      <c r="K482" s="70"/>
    </row>
    <row r="483" spans="1:11" ht="12">
      <c r="A483" s="25">
        <v>23</v>
      </c>
      <c r="C483" s="4" t="s">
        <v>220</v>
      </c>
      <c r="E483" s="25">
        <v>23</v>
      </c>
      <c r="F483" s="21"/>
      <c r="G483" s="104"/>
      <c r="H483" s="70">
        <v>184521</v>
      </c>
      <c r="I483" s="105"/>
      <c r="J483" s="106"/>
      <c r="K483" s="70"/>
    </row>
    <row r="484" spans="1:11" ht="12">
      <c r="A484" s="25">
        <v>24</v>
      </c>
      <c r="C484" s="4"/>
      <c r="E484" s="25">
        <v>24</v>
      </c>
      <c r="F484" s="21"/>
      <c r="G484" s="104"/>
      <c r="H484" s="70"/>
      <c r="I484" s="105"/>
      <c r="J484" s="106"/>
      <c r="K484" s="70"/>
    </row>
    <row r="485" spans="5:11" ht="12">
      <c r="E485" s="22"/>
      <c r="F485" s="87" t="s">
        <v>1</v>
      </c>
      <c r="G485" s="15" t="s">
        <v>1</v>
      </c>
      <c r="H485" s="15" t="s">
        <v>1</v>
      </c>
      <c r="I485" s="87" t="s">
        <v>1</v>
      </c>
      <c r="J485" s="15" t="s">
        <v>1</v>
      </c>
      <c r="K485" s="15" t="s">
        <v>1</v>
      </c>
    </row>
    <row r="486" spans="1:11" ht="12">
      <c r="A486" s="25">
        <v>25</v>
      </c>
      <c r="C486" s="4" t="s">
        <v>224</v>
      </c>
      <c r="E486" s="25">
        <v>25</v>
      </c>
      <c r="G486" s="77">
        <v>186.11</v>
      </c>
      <c r="H486" s="77">
        <v>20688101</v>
      </c>
      <c r="I486" s="67"/>
      <c r="J486" s="77">
        <v>188.59015383758887</v>
      </c>
      <c r="K486" s="77">
        <v>20677043</v>
      </c>
    </row>
    <row r="487" spans="1:11" ht="12">
      <c r="A487" s="25"/>
      <c r="C487" s="4"/>
      <c r="E487" s="25"/>
      <c r="F487" s="87" t="s">
        <v>1</v>
      </c>
      <c r="G487" s="12" t="s">
        <v>1</v>
      </c>
      <c r="H487" s="15" t="s">
        <v>1</v>
      </c>
      <c r="I487" s="87" t="s">
        <v>1</v>
      </c>
      <c r="J487" s="12" t="s">
        <v>1</v>
      </c>
      <c r="K487" s="15" t="s">
        <v>1</v>
      </c>
    </row>
    <row r="488" spans="1:11" ht="12">
      <c r="A488" s="25"/>
      <c r="C488" s="5" t="s">
        <v>267</v>
      </c>
      <c r="E488" s="25"/>
      <c r="G488" s="77"/>
      <c r="H488" s="77"/>
      <c r="I488" s="67"/>
      <c r="J488" s="77"/>
      <c r="K488" s="77"/>
    </row>
    <row r="489" spans="5:11" ht="12">
      <c r="E489" s="22"/>
      <c r="F489" s="87"/>
      <c r="G489" s="12"/>
      <c r="H489" s="15"/>
      <c r="I489" s="87"/>
      <c r="J489" s="12"/>
      <c r="K489" s="15"/>
    </row>
    <row r="490" spans="1:12" ht="12">
      <c r="A490" s="4"/>
      <c r="H490" s="20"/>
      <c r="K490" s="20"/>
      <c r="L490" s="5" t="s">
        <v>0</v>
      </c>
    </row>
    <row r="491" spans="1:11" s="17" customFormat="1" ht="12">
      <c r="A491" s="34" t="s">
        <v>67</v>
      </c>
      <c r="E491" s="16"/>
      <c r="G491" s="18"/>
      <c r="H491" s="19"/>
      <c r="J491" s="18"/>
      <c r="K491" s="33" t="s">
        <v>225</v>
      </c>
    </row>
    <row r="492" spans="1:11" s="17" customFormat="1" ht="12">
      <c r="A492" s="211" t="s">
        <v>226</v>
      </c>
      <c r="B492" s="211"/>
      <c r="C492" s="211"/>
      <c r="D492" s="211"/>
      <c r="E492" s="211"/>
      <c r="F492" s="211"/>
      <c r="G492" s="211"/>
      <c r="H492" s="211"/>
      <c r="I492" s="211"/>
      <c r="J492" s="211"/>
      <c r="K492" s="211"/>
    </row>
    <row r="493" spans="1:11" ht="12">
      <c r="A493" s="34" t="s">
        <v>265</v>
      </c>
      <c r="G493" s="94"/>
      <c r="H493" s="84"/>
      <c r="J493" s="6"/>
      <c r="K493" s="36" t="s">
        <v>64</v>
      </c>
    </row>
    <row r="494" spans="1:11" ht="12">
      <c r="A494" s="11" t="s">
        <v>1</v>
      </c>
      <c r="B494" s="11" t="s">
        <v>1</v>
      </c>
      <c r="C494" s="11" t="s">
        <v>1</v>
      </c>
      <c r="D494" s="11" t="s">
        <v>1</v>
      </c>
      <c r="E494" s="11" t="s">
        <v>1</v>
      </c>
      <c r="F494" s="11" t="s">
        <v>1</v>
      </c>
      <c r="G494" s="12" t="s">
        <v>1</v>
      </c>
      <c r="H494" s="15" t="s">
        <v>1</v>
      </c>
      <c r="I494" s="11" t="s">
        <v>1</v>
      </c>
      <c r="J494" s="12" t="s">
        <v>1</v>
      </c>
      <c r="K494" s="15" t="s">
        <v>1</v>
      </c>
    </row>
    <row r="495" spans="1:11" ht="12">
      <c r="A495" s="37" t="s">
        <v>2</v>
      </c>
      <c r="E495" s="37" t="s">
        <v>2</v>
      </c>
      <c r="F495" s="1"/>
      <c r="G495" s="2"/>
      <c r="H495" s="3" t="s">
        <v>51</v>
      </c>
      <c r="I495" s="1"/>
      <c r="J495" s="2"/>
      <c r="K495" s="3" t="s">
        <v>52</v>
      </c>
    </row>
    <row r="496" spans="1:11" ht="12">
      <c r="A496" s="37" t="s">
        <v>4</v>
      </c>
      <c r="C496" s="38" t="s">
        <v>18</v>
      </c>
      <c r="E496" s="37" t="s">
        <v>4</v>
      </c>
      <c r="F496" s="1"/>
      <c r="G496" s="2" t="s">
        <v>6</v>
      </c>
      <c r="H496" s="3" t="s">
        <v>7</v>
      </c>
      <c r="I496" s="1"/>
      <c r="J496" s="2" t="s">
        <v>6</v>
      </c>
      <c r="K496" s="3" t="s">
        <v>8</v>
      </c>
    </row>
    <row r="497" spans="1:11" ht="12">
      <c r="A497" s="11" t="s">
        <v>1</v>
      </c>
      <c r="B497" s="11" t="s">
        <v>1</v>
      </c>
      <c r="C497" s="11" t="s">
        <v>1</v>
      </c>
      <c r="D497" s="11" t="s">
        <v>1</v>
      </c>
      <c r="E497" s="11" t="s">
        <v>1</v>
      </c>
      <c r="F497" s="11" t="s">
        <v>1</v>
      </c>
      <c r="G497" s="12" t="s">
        <v>1</v>
      </c>
      <c r="H497" s="15" t="s">
        <v>1</v>
      </c>
      <c r="I497" s="11" t="s">
        <v>1</v>
      </c>
      <c r="J497" s="12" t="s">
        <v>1</v>
      </c>
      <c r="K497" s="15" t="s">
        <v>1</v>
      </c>
    </row>
    <row r="498" spans="1:11" ht="12">
      <c r="A498" s="25">
        <v>1</v>
      </c>
      <c r="E498" s="25">
        <v>1</v>
      </c>
      <c r="F498" s="21"/>
      <c r="G498" s="104"/>
      <c r="H498" s="70"/>
      <c r="I498" s="105"/>
      <c r="J498" s="106"/>
      <c r="K498" s="96"/>
    </row>
    <row r="499" spans="1:11" ht="12">
      <c r="A499" s="25">
        <v>2</v>
      </c>
      <c r="E499" s="25">
        <v>2</v>
      </c>
      <c r="F499" s="21"/>
      <c r="G499" s="104"/>
      <c r="H499" s="70"/>
      <c r="I499" s="105"/>
      <c r="J499" s="106"/>
      <c r="K499" s="70"/>
    </row>
    <row r="500" spans="1:11" ht="12">
      <c r="A500" s="25">
        <v>3</v>
      </c>
      <c r="C500" s="107"/>
      <c r="E500" s="25">
        <v>3</v>
      </c>
      <c r="F500" s="21"/>
      <c r="G500" s="104"/>
      <c r="H500" s="70"/>
      <c r="I500" s="105"/>
      <c r="J500" s="106"/>
      <c r="K500" s="70"/>
    </row>
    <row r="501" spans="1:11" ht="12">
      <c r="A501" s="25">
        <v>4</v>
      </c>
      <c r="E501" s="25">
        <v>4</v>
      </c>
      <c r="F501" s="21"/>
      <c r="G501" s="104"/>
      <c r="H501" s="70"/>
      <c r="I501" s="26"/>
      <c r="J501" s="106"/>
      <c r="K501" s="70"/>
    </row>
    <row r="502" spans="1:11" ht="12">
      <c r="A502" s="25">
        <v>5</v>
      </c>
      <c r="E502" s="25">
        <v>5</v>
      </c>
      <c r="F502" s="21"/>
      <c r="G502" s="104"/>
      <c r="H502" s="70"/>
      <c r="I502" s="26"/>
      <c r="J502" s="106"/>
      <c r="K502" s="70"/>
    </row>
    <row r="503" spans="1:11" ht="12">
      <c r="A503" s="25">
        <v>6</v>
      </c>
      <c r="C503" s="4" t="s">
        <v>216</v>
      </c>
      <c r="E503" s="25">
        <v>6</v>
      </c>
      <c r="F503" s="21"/>
      <c r="G503" s="104">
        <v>47.83</v>
      </c>
      <c r="H503" s="70">
        <v>3003915</v>
      </c>
      <c r="I503" s="26"/>
      <c r="J503" s="97">
        <v>49.46871745372289</v>
      </c>
      <c r="K503" s="70">
        <v>3106833</v>
      </c>
    </row>
    <row r="504" spans="1:11" ht="12">
      <c r="A504" s="25">
        <v>7</v>
      </c>
      <c r="C504" s="4" t="s">
        <v>217</v>
      </c>
      <c r="E504" s="25">
        <v>7</v>
      </c>
      <c r="F504" s="21"/>
      <c r="G504" s="104"/>
      <c r="H504" s="70">
        <v>759211</v>
      </c>
      <c r="I504" s="105"/>
      <c r="J504" s="106"/>
      <c r="K504" s="70">
        <v>903722</v>
      </c>
    </row>
    <row r="505" spans="1:11" ht="12">
      <c r="A505" s="25">
        <v>8</v>
      </c>
      <c r="C505" s="4" t="s">
        <v>218</v>
      </c>
      <c r="E505" s="25">
        <v>8</v>
      </c>
      <c r="F505" s="21"/>
      <c r="G505" s="104">
        <v>47.83</v>
      </c>
      <c r="H505" s="104">
        <v>3763126</v>
      </c>
      <c r="I505" s="105"/>
      <c r="J505" s="104">
        <v>49.46871745372289</v>
      </c>
      <c r="K505" s="104">
        <v>4010555</v>
      </c>
    </row>
    <row r="506" spans="1:11" ht="12">
      <c r="A506" s="25">
        <v>9</v>
      </c>
      <c r="C506" s="4"/>
      <c r="E506" s="25">
        <v>9</v>
      </c>
      <c r="F506" s="21"/>
      <c r="G506" s="104"/>
      <c r="H506" s="70"/>
      <c r="I506" s="28"/>
      <c r="J506" s="106"/>
      <c r="K506" s="70"/>
    </row>
    <row r="507" spans="1:11" ht="12">
      <c r="A507" s="25">
        <v>10</v>
      </c>
      <c r="C507" s="4"/>
      <c r="E507" s="25">
        <v>10</v>
      </c>
      <c r="F507" s="21"/>
      <c r="G507" s="104"/>
      <c r="H507" s="70"/>
      <c r="I507" s="26"/>
      <c r="J507" s="106"/>
      <c r="K507" s="70"/>
    </row>
    <row r="508" spans="1:11" ht="12">
      <c r="A508" s="25">
        <v>11</v>
      </c>
      <c r="C508" s="4" t="s">
        <v>200</v>
      </c>
      <c r="E508" s="25">
        <v>11</v>
      </c>
      <c r="G508" s="77">
        <v>30.25</v>
      </c>
      <c r="H508" s="77">
        <v>1803608</v>
      </c>
      <c r="I508" s="28"/>
      <c r="J508" s="97">
        <v>25.76533495637633</v>
      </c>
      <c r="K508" s="67">
        <v>1536217</v>
      </c>
    </row>
    <row r="509" spans="1:11" ht="12">
      <c r="A509" s="25">
        <v>12</v>
      </c>
      <c r="C509" s="4" t="s">
        <v>201</v>
      </c>
      <c r="E509" s="25">
        <v>12</v>
      </c>
      <c r="G509" s="141"/>
      <c r="H509" s="67">
        <v>466625</v>
      </c>
      <c r="I509" s="26"/>
      <c r="J509" s="77"/>
      <c r="K509" s="67">
        <v>464742</v>
      </c>
    </row>
    <row r="510" spans="1:11" ht="12">
      <c r="A510" s="25">
        <v>13</v>
      </c>
      <c r="C510" s="4" t="s">
        <v>219</v>
      </c>
      <c r="E510" s="25">
        <v>13</v>
      </c>
      <c r="F510" s="21"/>
      <c r="G510" s="104">
        <v>30.25</v>
      </c>
      <c r="H510" s="104">
        <v>2270233</v>
      </c>
      <c r="I510" s="105"/>
      <c r="J510" s="104">
        <v>25.76533495637633</v>
      </c>
      <c r="K510" s="104">
        <v>2000959</v>
      </c>
    </row>
    <row r="511" spans="1:11" ht="12">
      <c r="A511" s="25">
        <v>14</v>
      </c>
      <c r="E511" s="25">
        <v>14</v>
      </c>
      <c r="F511" s="21"/>
      <c r="G511" s="104"/>
      <c r="H511" s="70"/>
      <c r="I511" s="105"/>
      <c r="J511" s="106"/>
      <c r="K511" s="70"/>
    </row>
    <row r="512" spans="1:11" ht="12">
      <c r="A512" s="25">
        <v>15</v>
      </c>
      <c r="C512" s="4" t="s">
        <v>203</v>
      </c>
      <c r="E512" s="25">
        <v>15</v>
      </c>
      <c r="F512" s="21"/>
      <c r="G512" s="104">
        <v>78.08</v>
      </c>
      <c r="H512" s="104">
        <v>6033359</v>
      </c>
      <c r="I512" s="105"/>
      <c r="J512" s="104">
        <v>75.23405241009922</v>
      </c>
      <c r="K512" s="104">
        <v>6011514</v>
      </c>
    </row>
    <row r="513" spans="1:11" ht="12">
      <c r="A513" s="25">
        <v>16</v>
      </c>
      <c r="E513" s="25">
        <v>16</v>
      </c>
      <c r="F513" s="21"/>
      <c r="G513" s="104"/>
      <c r="H513" s="70"/>
      <c r="I513" s="105"/>
      <c r="J513" s="106"/>
      <c r="K513" s="70"/>
    </row>
    <row r="514" spans="1:11" ht="12">
      <c r="A514" s="25">
        <v>17</v>
      </c>
      <c r="C514" s="4" t="s">
        <v>204</v>
      </c>
      <c r="E514" s="25">
        <v>17</v>
      </c>
      <c r="F514" s="21"/>
      <c r="G514" s="104"/>
      <c r="H514" s="70">
        <v>263614</v>
      </c>
      <c r="I514" s="105"/>
      <c r="J514" s="106"/>
      <c r="K514" s="70">
        <v>140774</v>
      </c>
    </row>
    <row r="515" spans="1:11" ht="12">
      <c r="A515" s="25">
        <v>18</v>
      </c>
      <c r="C515" s="4"/>
      <c r="E515" s="25">
        <v>18</v>
      </c>
      <c r="F515" s="21"/>
      <c r="G515" s="104"/>
      <c r="H515" s="70"/>
      <c r="I515" s="105"/>
      <c r="J515" s="106"/>
      <c r="K515" s="70"/>
    </row>
    <row r="516" spans="1:11" ht="12">
      <c r="A516" s="25">
        <v>19</v>
      </c>
      <c r="C516" s="4" t="s">
        <v>205</v>
      </c>
      <c r="E516" s="25">
        <v>19</v>
      </c>
      <c r="F516" s="21"/>
      <c r="G516" s="104"/>
      <c r="H516" s="70">
        <v>128493</v>
      </c>
      <c r="I516" s="105"/>
      <c r="J516" s="106"/>
      <c r="K516" s="70">
        <v>3500</v>
      </c>
    </row>
    <row r="517" spans="1:11" ht="12">
      <c r="A517" s="25">
        <v>20</v>
      </c>
      <c r="C517" s="4" t="s">
        <v>206</v>
      </c>
      <c r="E517" s="25">
        <v>20</v>
      </c>
      <c r="F517" s="21"/>
      <c r="G517" s="104"/>
      <c r="H517" s="70">
        <v>751266</v>
      </c>
      <c r="I517" s="105"/>
      <c r="J517" s="106"/>
      <c r="K517" s="70">
        <v>965654</v>
      </c>
    </row>
    <row r="518" spans="1:11" ht="12">
      <c r="A518" s="25">
        <v>21</v>
      </c>
      <c r="C518" s="4"/>
      <c r="E518" s="25">
        <v>21</v>
      </c>
      <c r="F518" s="21"/>
      <c r="G518" s="104"/>
      <c r="H518" s="70"/>
      <c r="I518" s="105"/>
      <c r="J518" s="106"/>
      <c r="K518" s="70"/>
    </row>
    <row r="519" spans="1:11" ht="12">
      <c r="A519" s="25">
        <v>22</v>
      </c>
      <c r="C519" s="4"/>
      <c r="E519" s="25">
        <v>22</v>
      </c>
      <c r="F519" s="21"/>
      <c r="G519" s="104"/>
      <c r="H519" s="70"/>
      <c r="I519" s="105"/>
      <c r="J519" s="106"/>
      <c r="K519" s="70"/>
    </row>
    <row r="520" spans="1:11" ht="12">
      <c r="A520" s="25">
        <v>23</v>
      </c>
      <c r="C520" s="4" t="s">
        <v>220</v>
      </c>
      <c r="E520" s="25">
        <v>23</v>
      </c>
      <c r="F520" s="21"/>
      <c r="G520" s="104"/>
      <c r="H520" s="70">
        <v>5589</v>
      </c>
      <c r="I520" s="105"/>
      <c r="J520" s="106"/>
      <c r="K520" s="70"/>
    </row>
    <row r="521" spans="1:11" ht="12">
      <c r="A521" s="25">
        <v>24</v>
      </c>
      <c r="C521" s="4"/>
      <c r="E521" s="25">
        <v>24</v>
      </c>
      <c r="F521" s="21"/>
      <c r="G521" s="104"/>
      <c r="H521" s="70"/>
      <c r="I521" s="105"/>
      <c r="J521" s="106"/>
      <c r="K521" s="70"/>
    </row>
    <row r="522" spans="5:11" ht="12">
      <c r="E522" s="22"/>
      <c r="F522" s="87" t="s">
        <v>1</v>
      </c>
      <c r="G522" s="15" t="s">
        <v>1</v>
      </c>
      <c r="H522" s="15" t="s">
        <v>1</v>
      </c>
      <c r="I522" s="87" t="s">
        <v>1</v>
      </c>
      <c r="J522" s="15" t="s">
        <v>1</v>
      </c>
      <c r="K522" s="15" t="s">
        <v>1</v>
      </c>
    </row>
    <row r="523" spans="1:11" ht="12">
      <c r="A523" s="25">
        <v>25</v>
      </c>
      <c r="C523" s="4" t="s">
        <v>227</v>
      </c>
      <c r="E523" s="25">
        <v>25</v>
      </c>
      <c r="G523" s="77">
        <v>78.08</v>
      </c>
      <c r="H523" s="77">
        <v>7182321</v>
      </c>
      <c r="I523" s="67"/>
      <c r="J523" s="77">
        <v>75.23405241009922</v>
      </c>
      <c r="K523" s="77">
        <v>7121442</v>
      </c>
    </row>
    <row r="524" spans="5:11" ht="12">
      <c r="E524" s="22"/>
      <c r="F524" s="87" t="s">
        <v>1</v>
      </c>
      <c r="G524" s="12" t="s">
        <v>1</v>
      </c>
      <c r="H524" s="15" t="s">
        <v>1</v>
      </c>
      <c r="I524" s="87" t="s">
        <v>1</v>
      </c>
      <c r="J524" s="12" t="s">
        <v>1</v>
      </c>
      <c r="K524" s="15" t="s">
        <v>1</v>
      </c>
    </row>
    <row r="525" spans="3:11" ht="12">
      <c r="C525" s="5" t="s">
        <v>267</v>
      </c>
      <c r="E525" s="22"/>
      <c r="F525" s="87"/>
      <c r="G525" s="12"/>
      <c r="H525" s="15"/>
      <c r="I525" s="87"/>
      <c r="J525" s="12"/>
      <c r="K525" s="15"/>
    </row>
    <row r="527" ht="12">
      <c r="A527" s="4"/>
    </row>
    <row r="528" spans="1:11" s="17" customFormat="1" ht="12">
      <c r="A528" s="34" t="s">
        <v>67</v>
      </c>
      <c r="E528" s="16"/>
      <c r="G528" s="18"/>
      <c r="H528" s="19"/>
      <c r="J528" s="18"/>
      <c r="K528" s="33" t="s">
        <v>228</v>
      </c>
    </row>
    <row r="529" spans="1:11" s="17" customFormat="1" ht="12">
      <c r="A529" s="211" t="s">
        <v>229</v>
      </c>
      <c r="B529" s="211"/>
      <c r="C529" s="211"/>
      <c r="D529" s="211"/>
      <c r="E529" s="211"/>
      <c r="F529" s="211"/>
      <c r="G529" s="211"/>
      <c r="H529" s="211"/>
      <c r="I529" s="211"/>
      <c r="J529" s="211"/>
      <c r="K529" s="211"/>
    </row>
    <row r="530" spans="1:11" ht="12">
      <c r="A530" s="34" t="s">
        <v>265</v>
      </c>
      <c r="F530" s="89"/>
      <c r="G530" s="83"/>
      <c r="H530" s="20"/>
      <c r="J530" s="6"/>
      <c r="K530" s="36" t="s">
        <v>64</v>
      </c>
    </row>
    <row r="531" spans="1:11" ht="12">
      <c r="A531" s="11" t="s">
        <v>1</v>
      </c>
      <c r="B531" s="11" t="s">
        <v>1</v>
      </c>
      <c r="C531" s="11" t="s">
        <v>1</v>
      </c>
      <c r="D531" s="11" t="s">
        <v>1</v>
      </c>
      <c r="E531" s="11" t="s">
        <v>1</v>
      </c>
      <c r="F531" s="11" t="s">
        <v>1</v>
      </c>
      <c r="G531" s="12" t="s">
        <v>1</v>
      </c>
      <c r="H531" s="15" t="s">
        <v>1</v>
      </c>
      <c r="I531" s="11" t="s">
        <v>1</v>
      </c>
      <c r="J531" s="12" t="s">
        <v>1</v>
      </c>
      <c r="K531" s="15" t="s">
        <v>1</v>
      </c>
    </row>
    <row r="532" spans="1:11" ht="12">
      <c r="A532" s="37" t="s">
        <v>2</v>
      </c>
      <c r="E532" s="37" t="s">
        <v>2</v>
      </c>
      <c r="F532" s="1"/>
      <c r="G532" s="2"/>
      <c r="H532" s="3" t="s">
        <v>51</v>
      </c>
      <c r="I532" s="1"/>
      <c r="J532" s="2"/>
      <c r="K532" s="3" t="s">
        <v>52</v>
      </c>
    </row>
    <row r="533" spans="1:11" ht="12">
      <c r="A533" s="37" t="s">
        <v>4</v>
      </c>
      <c r="C533" s="38" t="s">
        <v>18</v>
      </c>
      <c r="E533" s="37" t="s">
        <v>4</v>
      </c>
      <c r="F533" s="1"/>
      <c r="G533" s="2" t="s">
        <v>6</v>
      </c>
      <c r="H533" s="3" t="s">
        <v>7</v>
      </c>
      <c r="I533" s="1"/>
      <c r="J533" s="2" t="s">
        <v>6</v>
      </c>
      <c r="K533" s="3" t="s">
        <v>8</v>
      </c>
    </row>
    <row r="534" spans="1:11" ht="12">
      <c r="A534" s="11" t="s">
        <v>1</v>
      </c>
      <c r="B534" s="11" t="s">
        <v>1</v>
      </c>
      <c r="C534" s="11" t="s">
        <v>1</v>
      </c>
      <c r="D534" s="11" t="s">
        <v>1</v>
      </c>
      <c r="E534" s="11" t="s">
        <v>1</v>
      </c>
      <c r="F534" s="11" t="s">
        <v>1</v>
      </c>
      <c r="G534" s="12" t="s">
        <v>1</v>
      </c>
      <c r="H534" s="15" t="s">
        <v>1</v>
      </c>
      <c r="I534" s="11" t="s">
        <v>1</v>
      </c>
      <c r="J534" s="12" t="s">
        <v>1</v>
      </c>
      <c r="K534" s="15" t="s">
        <v>1</v>
      </c>
    </row>
    <row r="535" spans="1:11" ht="12">
      <c r="A535" s="25">
        <v>1</v>
      </c>
      <c r="E535" s="25">
        <v>1</v>
      </c>
      <c r="F535" s="21"/>
      <c r="G535" s="104"/>
      <c r="H535" s="70"/>
      <c r="I535" s="105"/>
      <c r="J535" s="106"/>
      <c r="K535" s="96"/>
    </row>
    <row r="536" spans="1:11" ht="12">
      <c r="A536" s="25">
        <v>2</v>
      </c>
      <c r="E536" s="25">
        <v>2</v>
      </c>
      <c r="F536" s="21"/>
      <c r="G536" s="104"/>
      <c r="H536" s="70"/>
      <c r="I536" s="105"/>
      <c r="J536" s="106"/>
      <c r="K536" s="70"/>
    </row>
    <row r="537" spans="1:11" ht="12">
      <c r="A537" s="25">
        <v>3</v>
      </c>
      <c r="C537" s="107"/>
      <c r="E537" s="25">
        <v>3</v>
      </c>
      <c r="F537" s="21"/>
      <c r="G537" s="104"/>
      <c r="H537" s="70"/>
      <c r="I537" s="105"/>
      <c r="J537" s="106"/>
      <c r="K537" s="70"/>
    </row>
    <row r="538" spans="1:11" ht="12">
      <c r="A538" s="25">
        <v>4</v>
      </c>
      <c r="E538" s="25">
        <v>4</v>
      </c>
      <c r="F538" s="21"/>
      <c r="G538" s="104"/>
      <c r="H538" s="70"/>
      <c r="I538" s="26"/>
      <c r="J538" s="106"/>
      <c r="K538" s="70"/>
    </row>
    <row r="539" spans="1:11" ht="12">
      <c r="A539" s="25">
        <v>5</v>
      </c>
      <c r="E539" s="25">
        <v>5</v>
      </c>
      <c r="F539" s="21"/>
      <c r="G539" s="104"/>
      <c r="H539" s="70"/>
      <c r="I539" s="26"/>
      <c r="J539" s="106"/>
      <c r="K539" s="70"/>
    </row>
    <row r="540" spans="1:11" ht="12">
      <c r="A540" s="25">
        <v>6</v>
      </c>
      <c r="C540" s="4" t="s">
        <v>216</v>
      </c>
      <c r="E540" s="25">
        <v>6</v>
      </c>
      <c r="F540" s="21"/>
      <c r="G540" s="104">
        <v>50.829999999999984</v>
      </c>
      <c r="H540" s="70">
        <v>4283184</v>
      </c>
      <c r="I540" s="26"/>
      <c r="J540" s="97">
        <v>55.4283093605131</v>
      </c>
      <c r="K540" s="70">
        <v>4670660</v>
      </c>
    </row>
    <row r="541" spans="1:11" ht="12">
      <c r="A541" s="25">
        <v>7</v>
      </c>
      <c r="C541" s="4" t="s">
        <v>217</v>
      </c>
      <c r="E541" s="25">
        <v>7</v>
      </c>
      <c r="F541" s="21"/>
      <c r="G541" s="104"/>
      <c r="H541" s="70">
        <v>1073159</v>
      </c>
      <c r="I541" s="105"/>
      <c r="J541" s="106"/>
      <c r="K541" s="70">
        <v>1384189</v>
      </c>
    </row>
    <row r="542" spans="1:11" ht="12">
      <c r="A542" s="25">
        <v>8</v>
      </c>
      <c r="C542" s="4" t="s">
        <v>218</v>
      </c>
      <c r="E542" s="25">
        <v>8</v>
      </c>
      <c r="F542" s="21"/>
      <c r="G542" s="104">
        <v>50.829999999999984</v>
      </c>
      <c r="H542" s="104">
        <v>5356343</v>
      </c>
      <c r="I542" s="105"/>
      <c r="J542" s="104">
        <v>55.4283093605131</v>
      </c>
      <c r="K542" s="104">
        <v>6054849</v>
      </c>
    </row>
    <row r="543" spans="1:11" ht="12">
      <c r="A543" s="25">
        <v>9</v>
      </c>
      <c r="C543" s="4"/>
      <c r="E543" s="25">
        <v>9</v>
      </c>
      <c r="F543" s="21"/>
      <c r="G543" s="104"/>
      <c r="H543" s="70"/>
      <c r="I543" s="28"/>
      <c r="J543" s="106"/>
      <c r="K543" s="70"/>
    </row>
    <row r="544" spans="1:11" ht="12">
      <c r="A544" s="25">
        <v>10</v>
      </c>
      <c r="C544" s="4"/>
      <c r="E544" s="25">
        <v>10</v>
      </c>
      <c r="F544" s="21"/>
      <c r="G544" s="104"/>
      <c r="H544" s="70"/>
      <c r="I544" s="26"/>
      <c r="J544" s="106"/>
      <c r="K544" s="70"/>
    </row>
    <row r="545" spans="1:11" ht="12">
      <c r="A545" s="25">
        <v>11</v>
      </c>
      <c r="C545" s="4" t="s">
        <v>200</v>
      </c>
      <c r="E545" s="25">
        <v>11</v>
      </c>
      <c r="G545" s="77">
        <v>34.68</v>
      </c>
      <c r="H545" s="77">
        <v>2034882</v>
      </c>
      <c r="I545" s="26"/>
      <c r="J545" s="97">
        <v>31.238215169233403</v>
      </c>
      <c r="K545" s="67">
        <v>1832932</v>
      </c>
    </row>
    <row r="546" spans="1:11" ht="12">
      <c r="A546" s="25">
        <v>12</v>
      </c>
      <c r="C546" s="4" t="s">
        <v>201</v>
      </c>
      <c r="E546" s="25">
        <v>12</v>
      </c>
      <c r="G546" s="141"/>
      <c r="H546" s="67">
        <v>854810</v>
      </c>
      <c r="I546" s="26"/>
      <c r="J546" s="77"/>
      <c r="K546" s="67">
        <v>790068</v>
      </c>
    </row>
    <row r="547" spans="1:11" ht="12">
      <c r="A547" s="25">
        <v>13</v>
      </c>
      <c r="C547" s="4" t="s">
        <v>219</v>
      </c>
      <c r="E547" s="25">
        <v>13</v>
      </c>
      <c r="F547" s="21"/>
      <c r="G547" s="104">
        <v>34.68</v>
      </c>
      <c r="H547" s="104">
        <v>2889692</v>
      </c>
      <c r="I547" s="105"/>
      <c r="J547" s="104">
        <v>31.238215169233403</v>
      </c>
      <c r="K547" s="104">
        <v>2623000</v>
      </c>
    </row>
    <row r="548" spans="1:11" ht="12">
      <c r="A548" s="25">
        <v>14</v>
      </c>
      <c r="E548" s="25">
        <v>14</v>
      </c>
      <c r="F548" s="21"/>
      <c r="G548" s="104"/>
      <c r="H548" s="70"/>
      <c r="I548" s="105"/>
      <c r="J548" s="106"/>
      <c r="K548" s="70"/>
    </row>
    <row r="549" spans="1:11" ht="12">
      <c r="A549" s="25">
        <v>15</v>
      </c>
      <c r="C549" s="4" t="s">
        <v>203</v>
      </c>
      <c r="E549" s="25">
        <v>15</v>
      </c>
      <c r="F549" s="21"/>
      <c r="G549" s="104">
        <v>85.50999999999999</v>
      </c>
      <c r="H549" s="104">
        <v>8246035</v>
      </c>
      <c r="I549" s="105"/>
      <c r="J549" s="104">
        <v>86.6665245297465</v>
      </c>
      <c r="K549" s="104">
        <v>8677849</v>
      </c>
    </row>
    <row r="550" spans="1:11" ht="12">
      <c r="A550" s="25">
        <v>16</v>
      </c>
      <c r="E550" s="25">
        <v>16</v>
      </c>
      <c r="F550" s="21"/>
      <c r="G550" s="104"/>
      <c r="H550" s="70"/>
      <c r="I550" s="105"/>
      <c r="J550" s="106"/>
      <c r="K550" s="70"/>
    </row>
    <row r="551" spans="1:11" ht="12">
      <c r="A551" s="25">
        <v>17</v>
      </c>
      <c r="C551" s="4" t="s">
        <v>204</v>
      </c>
      <c r="E551" s="25">
        <v>17</v>
      </c>
      <c r="F551" s="21"/>
      <c r="G551" s="104"/>
      <c r="H551" s="70">
        <v>148435</v>
      </c>
      <c r="I551" s="105"/>
      <c r="J551" s="106"/>
      <c r="K551" s="70">
        <v>124160</v>
      </c>
    </row>
    <row r="552" spans="1:11" ht="12">
      <c r="A552" s="25">
        <v>18</v>
      </c>
      <c r="C552" s="4"/>
      <c r="E552" s="25">
        <v>18</v>
      </c>
      <c r="F552" s="21"/>
      <c r="G552" s="104"/>
      <c r="H552" s="70"/>
      <c r="I552" s="105"/>
      <c r="J552" s="106"/>
      <c r="K552" s="70"/>
    </row>
    <row r="553" spans="1:11" ht="12">
      <c r="A553" s="25">
        <v>19</v>
      </c>
      <c r="C553" s="4" t="s">
        <v>205</v>
      </c>
      <c r="E553" s="25">
        <v>19</v>
      </c>
      <c r="F553" s="21"/>
      <c r="G553" s="104"/>
      <c r="H553" s="70">
        <v>58613</v>
      </c>
      <c r="I553" s="105"/>
      <c r="J553" s="106"/>
      <c r="K553" s="70"/>
    </row>
    <row r="554" spans="1:11" ht="12">
      <c r="A554" s="25">
        <v>20</v>
      </c>
      <c r="C554" s="4" t="s">
        <v>206</v>
      </c>
      <c r="E554" s="25">
        <v>20</v>
      </c>
      <c r="F554" s="21"/>
      <c r="G554" s="104"/>
      <c r="H554" s="70">
        <v>5303417</v>
      </c>
      <c r="I554" s="105"/>
      <c r="J554" s="106"/>
      <c r="K554" s="70">
        <v>4898821</v>
      </c>
    </row>
    <row r="555" spans="1:11" ht="12">
      <c r="A555" s="25">
        <v>21</v>
      </c>
      <c r="C555" s="4"/>
      <c r="E555" s="25">
        <v>21</v>
      </c>
      <c r="F555" s="21"/>
      <c r="G555" s="104"/>
      <c r="H555" s="70"/>
      <c r="I555" s="105"/>
      <c r="J555" s="106"/>
      <c r="K555" s="70"/>
    </row>
    <row r="556" spans="1:11" ht="12">
      <c r="A556" s="25">
        <v>22</v>
      </c>
      <c r="C556" s="4"/>
      <c r="E556" s="25">
        <v>22</v>
      </c>
      <c r="F556" s="21"/>
      <c r="G556" s="104"/>
      <c r="H556" s="70"/>
      <c r="I556" s="105"/>
      <c r="J556" s="106"/>
      <c r="K556" s="70"/>
    </row>
    <row r="557" spans="1:11" ht="12">
      <c r="A557" s="25">
        <v>23</v>
      </c>
      <c r="C557" s="4" t="s">
        <v>220</v>
      </c>
      <c r="E557" s="25">
        <v>23</v>
      </c>
      <c r="F557" s="21"/>
      <c r="G557" s="104"/>
      <c r="H557" s="70">
        <v>103059</v>
      </c>
      <c r="I557" s="105"/>
      <c r="J557" s="106"/>
      <c r="K557" s="70">
        <v>24000</v>
      </c>
    </row>
    <row r="558" spans="1:11" ht="12">
      <c r="A558" s="25">
        <v>24</v>
      </c>
      <c r="C558" s="4"/>
      <c r="E558" s="25">
        <v>24</v>
      </c>
      <c r="F558" s="21"/>
      <c r="G558" s="104"/>
      <c r="H558" s="70"/>
      <c r="I558" s="105"/>
      <c r="J558" s="106"/>
      <c r="K558" s="70"/>
    </row>
    <row r="559" spans="5:11" ht="12">
      <c r="E559" s="22"/>
      <c r="F559" s="87" t="s">
        <v>1</v>
      </c>
      <c r="G559" s="15" t="s">
        <v>1</v>
      </c>
      <c r="H559" s="15" t="s">
        <v>1</v>
      </c>
      <c r="I559" s="87" t="s">
        <v>1</v>
      </c>
      <c r="J559" s="15" t="s">
        <v>1</v>
      </c>
      <c r="K559" s="15" t="s">
        <v>1</v>
      </c>
    </row>
    <row r="560" spans="1:11" ht="12">
      <c r="A560" s="25">
        <v>25</v>
      </c>
      <c r="C560" s="4" t="s">
        <v>230</v>
      </c>
      <c r="E560" s="25">
        <v>25</v>
      </c>
      <c r="G560" s="77">
        <v>85.50999999999999</v>
      </c>
      <c r="H560" s="77">
        <v>13859559</v>
      </c>
      <c r="I560" s="67"/>
      <c r="J560" s="77">
        <v>86.6665245297465</v>
      </c>
      <c r="K560" s="77">
        <v>13724830</v>
      </c>
    </row>
    <row r="561" spans="5:11" ht="12">
      <c r="E561" s="22"/>
      <c r="F561" s="87" t="s">
        <v>1</v>
      </c>
      <c r="G561" s="12" t="s">
        <v>1</v>
      </c>
      <c r="H561" s="15" t="s">
        <v>1</v>
      </c>
      <c r="I561" s="87" t="s">
        <v>1</v>
      </c>
      <c r="J561" s="12" t="s">
        <v>1</v>
      </c>
      <c r="K561" s="15" t="s">
        <v>1</v>
      </c>
    </row>
    <row r="562" ht="12">
      <c r="C562" s="5" t="s">
        <v>267</v>
      </c>
    </row>
    <row r="565" spans="1:11" s="17" customFormat="1" ht="12">
      <c r="A565" s="34" t="s">
        <v>67</v>
      </c>
      <c r="E565" s="16"/>
      <c r="G565" s="18"/>
      <c r="H565" s="19"/>
      <c r="J565" s="18"/>
      <c r="K565" s="33" t="s">
        <v>231</v>
      </c>
    </row>
    <row r="566" spans="1:11" s="17" customFormat="1" ht="12">
      <c r="A566" s="211" t="s">
        <v>232</v>
      </c>
      <c r="B566" s="211"/>
      <c r="C566" s="211"/>
      <c r="D566" s="211"/>
      <c r="E566" s="211"/>
      <c r="F566" s="211"/>
      <c r="G566" s="211"/>
      <c r="H566" s="211"/>
      <c r="I566" s="211"/>
      <c r="J566" s="211"/>
      <c r="K566" s="211"/>
    </row>
    <row r="567" spans="1:11" ht="12">
      <c r="A567" s="34" t="s">
        <v>265</v>
      </c>
      <c r="F567" s="89"/>
      <c r="G567" s="83"/>
      <c r="H567" s="84"/>
      <c r="J567" s="6"/>
      <c r="K567" s="36" t="s">
        <v>64</v>
      </c>
    </row>
    <row r="568" spans="1:11" ht="12">
      <c r="A568" s="11" t="s">
        <v>1</v>
      </c>
      <c r="B568" s="11" t="s">
        <v>1</v>
      </c>
      <c r="C568" s="11" t="s">
        <v>1</v>
      </c>
      <c r="D568" s="11" t="s">
        <v>1</v>
      </c>
      <c r="E568" s="11" t="s">
        <v>1</v>
      </c>
      <c r="F568" s="11" t="s">
        <v>1</v>
      </c>
      <c r="G568" s="12" t="s">
        <v>1</v>
      </c>
      <c r="H568" s="15" t="s">
        <v>1</v>
      </c>
      <c r="I568" s="11" t="s">
        <v>1</v>
      </c>
      <c r="J568" s="12" t="s">
        <v>1</v>
      </c>
      <c r="K568" s="15" t="s">
        <v>1</v>
      </c>
    </row>
    <row r="569" spans="1:11" ht="12">
      <c r="A569" s="37" t="s">
        <v>2</v>
      </c>
      <c r="E569" s="37" t="s">
        <v>2</v>
      </c>
      <c r="F569" s="1"/>
      <c r="G569" s="2"/>
      <c r="H569" s="3" t="s">
        <v>51</v>
      </c>
      <c r="I569" s="1"/>
      <c r="J569" s="2"/>
      <c r="K569" s="3" t="s">
        <v>52</v>
      </c>
    </row>
    <row r="570" spans="1:11" ht="12">
      <c r="A570" s="37" t="s">
        <v>4</v>
      </c>
      <c r="C570" s="38" t="s">
        <v>18</v>
      </c>
      <c r="E570" s="37" t="s">
        <v>4</v>
      </c>
      <c r="F570" s="1"/>
      <c r="G570" s="2" t="s">
        <v>6</v>
      </c>
      <c r="H570" s="3" t="s">
        <v>7</v>
      </c>
      <c r="I570" s="1"/>
      <c r="J570" s="2" t="s">
        <v>6</v>
      </c>
      <c r="K570" s="3" t="s">
        <v>8</v>
      </c>
    </row>
    <row r="571" spans="1:11" ht="12">
      <c r="A571" s="11" t="s">
        <v>1</v>
      </c>
      <c r="B571" s="11" t="s">
        <v>1</v>
      </c>
      <c r="C571" s="11" t="s">
        <v>1</v>
      </c>
      <c r="D571" s="11" t="s">
        <v>1</v>
      </c>
      <c r="E571" s="11" t="s">
        <v>1</v>
      </c>
      <c r="F571" s="11" t="s">
        <v>1</v>
      </c>
      <c r="G571" s="12"/>
      <c r="H571" s="15"/>
      <c r="I571" s="11"/>
      <c r="J571" s="12"/>
      <c r="K571" s="15"/>
    </row>
    <row r="572" spans="1:11" ht="12">
      <c r="A572" s="25">
        <v>1</v>
      </c>
      <c r="E572" s="25">
        <v>1</v>
      </c>
      <c r="F572" s="21"/>
      <c r="G572" s="104"/>
      <c r="H572" s="70"/>
      <c r="I572" s="105"/>
      <c r="J572" s="106"/>
      <c r="K572" s="96"/>
    </row>
    <row r="573" spans="1:11" ht="12">
      <c r="A573" s="25">
        <v>2</v>
      </c>
      <c r="E573" s="25">
        <v>2</v>
      </c>
      <c r="F573" s="21"/>
      <c r="G573" s="104"/>
      <c r="H573" s="70"/>
      <c r="I573" s="105"/>
      <c r="J573" s="106"/>
      <c r="K573" s="70"/>
    </row>
    <row r="574" spans="1:11" ht="12">
      <c r="A574" s="25">
        <v>3</v>
      </c>
      <c r="C574" s="107"/>
      <c r="E574" s="25">
        <v>3</v>
      </c>
      <c r="F574" s="21"/>
      <c r="G574" s="104"/>
      <c r="H574" s="70"/>
      <c r="I574" s="105"/>
      <c r="J574" s="106"/>
      <c r="K574" s="70"/>
    </row>
    <row r="575" spans="1:11" ht="12">
      <c r="A575" s="25">
        <v>4</v>
      </c>
      <c r="E575" s="25">
        <v>4</v>
      </c>
      <c r="F575" s="21"/>
      <c r="G575" s="104"/>
      <c r="H575" s="70"/>
      <c r="I575" s="26"/>
      <c r="J575" s="106"/>
      <c r="K575" s="70"/>
    </row>
    <row r="576" spans="1:11" ht="12">
      <c r="A576" s="25">
        <v>5</v>
      </c>
      <c r="E576" s="25">
        <v>5</v>
      </c>
      <c r="F576" s="21"/>
      <c r="G576" s="104"/>
      <c r="H576" s="70"/>
      <c r="I576" s="26"/>
      <c r="J576" s="106"/>
      <c r="K576" s="70"/>
    </row>
    <row r="577" spans="1:11" ht="12">
      <c r="A577" s="25">
        <v>6</v>
      </c>
      <c r="C577" s="4" t="s">
        <v>216</v>
      </c>
      <c r="E577" s="25">
        <v>6</v>
      </c>
      <c r="F577" s="21"/>
      <c r="G577" s="104">
        <v>6.07</v>
      </c>
      <c r="H577" s="70">
        <v>545980</v>
      </c>
      <c r="I577" s="26"/>
      <c r="J577" s="97">
        <v>6.116627312355764</v>
      </c>
      <c r="K577" s="70">
        <v>550174</v>
      </c>
    </row>
    <row r="578" spans="1:11" ht="12">
      <c r="A578" s="25">
        <v>7</v>
      </c>
      <c r="C578" s="4" t="s">
        <v>217</v>
      </c>
      <c r="E578" s="25">
        <v>7</v>
      </c>
      <c r="F578" s="21"/>
      <c r="G578" s="104"/>
      <c r="H578" s="70">
        <v>124561</v>
      </c>
      <c r="I578" s="105"/>
      <c r="J578" s="106"/>
      <c r="K578" s="70">
        <v>148015</v>
      </c>
    </row>
    <row r="579" spans="1:11" ht="12">
      <c r="A579" s="25">
        <v>8</v>
      </c>
      <c r="C579" s="4" t="s">
        <v>218</v>
      </c>
      <c r="E579" s="25">
        <v>8</v>
      </c>
      <c r="F579" s="21"/>
      <c r="G579" s="104">
        <v>6.07</v>
      </c>
      <c r="H579" s="104">
        <v>670541</v>
      </c>
      <c r="I579" s="105"/>
      <c r="J579" s="104">
        <v>6.116627312355764</v>
      </c>
      <c r="K579" s="104">
        <v>698189</v>
      </c>
    </row>
    <row r="580" spans="1:11" ht="12">
      <c r="A580" s="25">
        <v>9</v>
      </c>
      <c r="C580" s="4"/>
      <c r="E580" s="25">
        <v>9</v>
      </c>
      <c r="F580" s="21"/>
      <c r="G580" s="104"/>
      <c r="H580" s="70"/>
      <c r="I580" s="28"/>
      <c r="J580" s="106"/>
      <c r="K580" s="70"/>
    </row>
    <row r="581" spans="1:11" ht="12">
      <c r="A581" s="25">
        <v>10</v>
      </c>
      <c r="C581" s="4"/>
      <c r="E581" s="25">
        <v>10</v>
      </c>
      <c r="F581" s="21"/>
      <c r="G581" s="104"/>
      <c r="H581" s="70"/>
      <c r="I581" s="26"/>
      <c r="J581" s="106"/>
      <c r="K581" s="70"/>
    </row>
    <row r="582" spans="1:11" ht="12">
      <c r="A582" s="25">
        <v>11</v>
      </c>
      <c r="C582" s="4" t="s">
        <v>200</v>
      </c>
      <c r="E582" s="25">
        <v>11</v>
      </c>
      <c r="G582" s="77">
        <v>15.21</v>
      </c>
      <c r="H582" s="77">
        <v>838991</v>
      </c>
      <c r="I582" s="28"/>
      <c r="J582" s="97">
        <v>13.143031284006623</v>
      </c>
      <c r="K582" s="67">
        <v>724976</v>
      </c>
    </row>
    <row r="583" spans="1:11" ht="12">
      <c r="A583" s="25">
        <v>12</v>
      </c>
      <c r="C583" s="4" t="s">
        <v>201</v>
      </c>
      <c r="E583" s="25">
        <v>12</v>
      </c>
      <c r="G583" s="141"/>
      <c r="H583" s="67">
        <v>211283</v>
      </c>
      <c r="I583" s="26"/>
      <c r="J583" s="77"/>
      <c r="K583" s="67">
        <v>255905</v>
      </c>
    </row>
    <row r="584" spans="1:11" ht="12">
      <c r="A584" s="25">
        <v>13</v>
      </c>
      <c r="C584" s="4" t="s">
        <v>219</v>
      </c>
      <c r="E584" s="25">
        <v>13</v>
      </c>
      <c r="F584" s="21"/>
      <c r="G584" s="104">
        <v>15.21</v>
      </c>
      <c r="H584" s="104">
        <v>1050274</v>
      </c>
      <c r="I584" s="105"/>
      <c r="J584" s="104">
        <v>13.143031284006623</v>
      </c>
      <c r="K584" s="104">
        <v>980881</v>
      </c>
    </row>
    <row r="585" spans="1:11" ht="12">
      <c r="A585" s="25">
        <v>14</v>
      </c>
      <c r="E585" s="25">
        <v>14</v>
      </c>
      <c r="F585" s="21"/>
      <c r="G585" s="104"/>
      <c r="H585" s="70"/>
      <c r="I585" s="105"/>
      <c r="J585" s="106"/>
      <c r="K585" s="70"/>
    </row>
    <row r="586" spans="1:11" ht="12">
      <c r="A586" s="25">
        <v>15</v>
      </c>
      <c r="C586" s="4" t="s">
        <v>203</v>
      </c>
      <c r="E586" s="25">
        <v>15</v>
      </c>
      <c r="F586" s="21"/>
      <c r="G586" s="104">
        <v>21.28</v>
      </c>
      <c r="H586" s="104">
        <v>1720815</v>
      </c>
      <c r="I586" s="105"/>
      <c r="J586" s="104">
        <v>19.259658596362385</v>
      </c>
      <c r="K586" s="104">
        <v>1679070</v>
      </c>
    </row>
    <row r="587" spans="1:11" ht="12">
      <c r="A587" s="25">
        <v>16</v>
      </c>
      <c r="E587" s="25">
        <v>16</v>
      </c>
      <c r="F587" s="21"/>
      <c r="G587" s="104"/>
      <c r="H587" s="70"/>
      <c r="I587" s="105"/>
      <c r="J587" s="106"/>
      <c r="K587" s="70"/>
    </row>
    <row r="588" spans="1:11" ht="12">
      <c r="A588" s="25">
        <v>17</v>
      </c>
      <c r="C588" s="4" t="s">
        <v>204</v>
      </c>
      <c r="E588" s="25">
        <v>17</v>
      </c>
      <c r="F588" s="21"/>
      <c r="G588" s="104"/>
      <c r="H588" s="70">
        <v>11329</v>
      </c>
      <c r="I588" s="105"/>
      <c r="J588" s="106"/>
      <c r="K588" s="70">
        <v>647</v>
      </c>
    </row>
    <row r="589" spans="1:11" ht="12">
      <c r="A589" s="25">
        <v>18</v>
      </c>
      <c r="C589" s="4"/>
      <c r="E589" s="25">
        <v>18</v>
      </c>
      <c r="F589" s="21"/>
      <c r="G589" s="104"/>
      <c r="H589" s="70"/>
      <c r="I589" s="105"/>
      <c r="J589" s="106"/>
      <c r="K589" s="70"/>
    </row>
    <row r="590" spans="1:11" ht="12">
      <c r="A590" s="25">
        <v>19</v>
      </c>
      <c r="C590" s="4" t="s">
        <v>205</v>
      </c>
      <c r="E590" s="25">
        <v>19</v>
      </c>
      <c r="F590" s="21"/>
      <c r="G590" s="104"/>
      <c r="H590" s="70">
        <v>2330</v>
      </c>
      <c r="I590" s="105"/>
      <c r="J590" s="106"/>
      <c r="K590" s="70"/>
    </row>
    <row r="591" spans="1:11" ht="12">
      <c r="A591" s="25">
        <v>20</v>
      </c>
      <c r="C591" s="4" t="s">
        <v>206</v>
      </c>
      <c r="E591" s="25">
        <v>20</v>
      </c>
      <c r="F591" s="21"/>
      <c r="G591" s="104"/>
      <c r="H591" s="70">
        <v>5652949</v>
      </c>
      <c r="I591" s="105"/>
      <c r="J591" s="106"/>
      <c r="K591" s="70">
        <v>5545037</v>
      </c>
    </row>
    <row r="592" spans="1:11" ht="12">
      <c r="A592" s="25">
        <v>21</v>
      </c>
      <c r="C592" s="4" t="s">
        <v>233</v>
      </c>
      <c r="E592" s="25">
        <v>21</v>
      </c>
      <c r="F592" s="21"/>
      <c r="G592" s="104"/>
      <c r="H592" s="70">
        <v>636452</v>
      </c>
      <c r="I592" s="105"/>
      <c r="J592" s="106"/>
      <c r="K592" s="70">
        <v>904190</v>
      </c>
    </row>
    <row r="593" spans="1:11" ht="12">
      <c r="A593" s="25">
        <v>22</v>
      </c>
      <c r="C593" s="4"/>
      <c r="E593" s="25">
        <v>22</v>
      </c>
      <c r="F593" s="21"/>
      <c r="G593" s="104"/>
      <c r="H593" s="70">
        <v>1974</v>
      </c>
      <c r="I593" s="105"/>
      <c r="J593" s="106"/>
      <c r="K593" s="70"/>
    </row>
    <row r="594" spans="1:11" ht="12">
      <c r="A594" s="25">
        <v>23</v>
      </c>
      <c r="C594" s="4" t="s">
        <v>220</v>
      </c>
      <c r="E594" s="25">
        <v>23</v>
      </c>
      <c r="F594" s="21"/>
      <c r="G594" s="104"/>
      <c r="H594" s="70"/>
      <c r="I594" s="105"/>
      <c r="J594" s="106"/>
      <c r="K594" s="70"/>
    </row>
    <row r="595" spans="1:11" ht="12">
      <c r="A595" s="25">
        <v>24</v>
      </c>
      <c r="C595" s="4"/>
      <c r="E595" s="25">
        <v>24</v>
      </c>
      <c r="F595" s="21"/>
      <c r="G595" s="104"/>
      <c r="H595" s="70"/>
      <c r="I595" s="105"/>
      <c r="J595" s="106"/>
      <c r="K595" s="70"/>
    </row>
    <row r="596" spans="5:11" ht="12">
      <c r="E596" s="22"/>
      <c r="F596" s="87" t="s">
        <v>1</v>
      </c>
      <c r="G596" s="15" t="s">
        <v>1</v>
      </c>
      <c r="H596" s="15" t="s">
        <v>1</v>
      </c>
      <c r="I596" s="87" t="s">
        <v>1</v>
      </c>
      <c r="J596" s="15" t="s">
        <v>1</v>
      </c>
      <c r="K596" s="15" t="s">
        <v>1</v>
      </c>
    </row>
    <row r="597" spans="1:11" ht="12">
      <c r="A597" s="25">
        <v>25</v>
      </c>
      <c r="C597" s="4" t="s">
        <v>234</v>
      </c>
      <c r="E597" s="25">
        <v>25</v>
      </c>
      <c r="G597" s="77">
        <v>21.28</v>
      </c>
      <c r="H597" s="77">
        <v>8025849</v>
      </c>
      <c r="I597" s="67"/>
      <c r="J597" s="77">
        <v>19.259658596362385</v>
      </c>
      <c r="K597" s="77">
        <v>8128944</v>
      </c>
    </row>
    <row r="598" spans="5:11" ht="12">
      <c r="E598" s="22"/>
      <c r="F598" s="87" t="s">
        <v>1</v>
      </c>
      <c r="G598" s="12" t="s">
        <v>1</v>
      </c>
      <c r="H598" s="15" t="s">
        <v>1</v>
      </c>
      <c r="I598" s="87" t="s">
        <v>1</v>
      </c>
      <c r="J598" s="12" t="s">
        <v>1</v>
      </c>
      <c r="K598" s="15" t="s">
        <v>1</v>
      </c>
    </row>
    <row r="599" spans="3:11" ht="12">
      <c r="C599" s="5" t="s">
        <v>267</v>
      </c>
      <c r="E599" s="22"/>
      <c r="F599" s="87"/>
      <c r="G599" s="12"/>
      <c r="H599" s="15"/>
      <c r="I599" s="87"/>
      <c r="J599" s="12"/>
      <c r="K599" s="15"/>
    </row>
    <row r="601" ht="12">
      <c r="A601" s="4"/>
    </row>
    <row r="602" spans="1:11" s="17" customFormat="1" ht="12">
      <c r="A602" s="34" t="s">
        <v>67</v>
      </c>
      <c r="E602" s="16"/>
      <c r="G602" s="18"/>
      <c r="H602" s="19"/>
      <c r="J602" s="18"/>
      <c r="K602" s="33" t="s">
        <v>235</v>
      </c>
    </row>
    <row r="603" spans="1:11" s="17" customFormat="1" ht="12">
      <c r="A603" s="211" t="s">
        <v>236</v>
      </c>
      <c r="B603" s="211"/>
      <c r="C603" s="211"/>
      <c r="D603" s="211"/>
      <c r="E603" s="211"/>
      <c r="F603" s="211"/>
      <c r="G603" s="211"/>
      <c r="H603" s="211"/>
      <c r="I603" s="211"/>
      <c r="J603" s="211"/>
      <c r="K603" s="211"/>
    </row>
    <row r="604" spans="1:11" ht="12">
      <c r="A604" s="34" t="s">
        <v>265</v>
      </c>
      <c r="F604" s="89"/>
      <c r="G604" s="83"/>
      <c r="H604" s="84"/>
      <c r="J604" s="6"/>
      <c r="K604" s="36" t="s">
        <v>64</v>
      </c>
    </row>
    <row r="605" spans="1:11" ht="12">
      <c r="A605" s="11" t="s">
        <v>1</v>
      </c>
      <c r="B605" s="11" t="s">
        <v>1</v>
      </c>
      <c r="C605" s="11" t="s">
        <v>1</v>
      </c>
      <c r="D605" s="11" t="s">
        <v>1</v>
      </c>
      <c r="E605" s="11" t="s">
        <v>1</v>
      </c>
      <c r="F605" s="11" t="s">
        <v>1</v>
      </c>
      <c r="G605" s="12" t="s">
        <v>1</v>
      </c>
      <c r="H605" s="15" t="s">
        <v>1</v>
      </c>
      <c r="I605" s="11" t="s">
        <v>1</v>
      </c>
      <c r="J605" s="12" t="s">
        <v>1</v>
      </c>
      <c r="K605" s="15" t="s">
        <v>1</v>
      </c>
    </row>
    <row r="606" spans="1:11" ht="12">
      <c r="A606" s="37" t="s">
        <v>2</v>
      </c>
      <c r="E606" s="37" t="s">
        <v>2</v>
      </c>
      <c r="F606" s="1"/>
      <c r="G606" s="2"/>
      <c r="H606" s="3" t="s">
        <v>51</v>
      </c>
      <c r="I606" s="1"/>
      <c r="J606" s="2"/>
      <c r="K606" s="3" t="s">
        <v>52</v>
      </c>
    </row>
    <row r="607" spans="1:11" ht="12">
      <c r="A607" s="37" t="s">
        <v>4</v>
      </c>
      <c r="C607" s="38" t="s">
        <v>18</v>
      </c>
      <c r="E607" s="37" t="s">
        <v>4</v>
      </c>
      <c r="G607" s="6"/>
      <c r="H607" s="3" t="s">
        <v>7</v>
      </c>
      <c r="J607" s="6"/>
      <c r="K607" s="3" t="s">
        <v>8</v>
      </c>
    </row>
    <row r="608" spans="1:11" ht="12">
      <c r="A608" s="11" t="s">
        <v>1</v>
      </c>
      <c r="B608" s="11" t="s">
        <v>1</v>
      </c>
      <c r="C608" s="11" t="s">
        <v>1</v>
      </c>
      <c r="D608" s="11" t="s">
        <v>1</v>
      </c>
      <c r="E608" s="11" t="s">
        <v>1</v>
      </c>
      <c r="F608" s="11" t="s">
        <v>1</v>
      </c>
      <c r="G608" s="12" t="s">
        <v>1</v>
      </c>
      <c r="H608" s="15" t="s">
        <v>1</v>
      </c>
      <c r="I608" s="11" t="s">
        <v>1</v>
      </c>
      <c r="J608" s="12" t="s">
        <v>1</v>
      </c>
      <c r="K608" s="15" t="s">
        <v>1</v>
      </c>
    </row>
    <row r="609" spans="1:11" ht="12">
      <c r="A609" s="25">
        <v>1</v>
      </c>
      <c r="C609" s="4" t="s">
        <v>237</v>
      </c>
      <c r="E609" s="25">
        <v>1</v>
      </c>
      <c r="F609" s="21"/>
      <c r="G609" s="96"/>
      <c r="H609" s="96">
        <v>7297897</v>
      </c>
      <c r="I609" s="96"/>
      <c r="J609" s="96"/>
      <c r="K609" s="96">
        <v>7695408</v>
      </c>
    </row>
    <row r="610" spans="1:11" ht="12">
      <c r="A610" s="25">
        <v>2</v>
      </c>
      <c r="C610" s="21"/>
      <c r="E610" s="25">
        <v>2</v>
      </c>
      <c r="F610" s="21"/>
      <c r="G610" s="23"/>
      <c r="H610" s="24"/>
      <c r="I610" s="21"/>
      <c r="J610" s="23"/>
      <c r="K610" s="24"/>
    </row>
    <row r="611" spans="1:11" ht="12">
      <c r="A611" s="25">
        <v>3</v>
      </c>
      <c r="C611" s="21"/>
      <c r="E611" s="25">
        <v>3</v>
      </c>
      <c r="F611" s="21"/>
      <c r="G611" s="23"/>
      <c r="H611" s="24"/>
      <c r="I611" s="21"/>
      <c r="J611" s="23"/>
      <c r="K611" s="24"/>
    </row>
    <row r="612" spans="1:11" ht="12">
      <c r="A612" s="25">
        <v>4</v>
      </c>
      <c r="C612" s="21"/>
      <c r="E612" s="25">
        <v>4</v>
      </c>
      <c r="F612" s="21"/>
      <c r="G612" s="23"/>
      <c r="H612" s="24"/>
      <c r="I612" s="21"/>
      <c r="J612" s="23"/>
      <c r="K612" s="24"/>
    </row>
    <row r="613" spans="1:11" ht="12">
      <c r="A613" s="25">
        <v>5</v>
      </c>
      <c r="C613" s="21"/>
      <c r="E613" s="25">
        <v>5</v>
      </c>
      <c r="F613" s="21"/>
      <c r="G613" s="23"/>
      <c r="H613" s="24"/>
      <c r="I613" s="21"/>
      <c r="J613" s="23"/>
      <c r="K613" s="24"/>
    </row>
    <row r="614" spans="1:11" ht="12">
      <c r="A614" s="25">
        <v>6</v>
      </c>
      <c r="C614" s="21"/>
      <c r="E614" s="25">
        <v>6</v>
      </c>
      <c r="F614" s="21"/>
      <c r="G614" s="23"/>
      <c r="H614" s="24"/>
      <c r="I614" s="21"/>
      <c r="J614" s="23"/>
      <c r="K614" s="24"/>
    </row>
    <row r="615" spans="1:11" ht="12">
      <c r="A615" s="25">
        <v>7</v>
      </c>
      <c r="C615" s="21"/>
      <c r="E615" s="25">
        <v>7</v>
      </c>
      <c r="F615" s="21"/>
      <c r="G615" s="23"/>
      <c r="H615" s="24"/>
      <c r="I615" s="21"/>
      <c r="J615" s="23"/>
      <c r="K615" s="24"/>
    </row>
    <row r="616" spans="1:11" ht="12">
      <c r="A616" s="25">
        <v>8</v>
      </c>
      <c r="C616" s="21"/>
      <c r="E616" s="25">
        <v>8</v>
      </c>
      <c r="F616" s="21"/>
      <c r="G616" s="23"/>
      <c r="H616" s="24"/>
      <c r="I616" s="21"/>
      <c r="J616" s="23"/>
      <c r="K616" s="24"/>
    </row>
    <row r="617" spans="1:11" ht="12">
      <c r="A617" s="25">
        <v>9</v>
      </c>
      <c r="C617" s="21"/>
      <c r="E617" s="25">
        <v>9</v>
      </c>
      <c r="F617" s="21"/>
      <c r="G617" s="23"/>
      <c r="H617" s="24"/>
      <c r="I617" s="21"/>
      <c r="J617" s="23"/>
      <c r="K617" s="24"/>
    </row>
    <row r="618" spans="1:11" ht="12">
      <c r="A618" s="25">
        <v>10</v>
      </c>
      <c r="C618" s="21"/>
      <c r="E618" s="25">
        <v>10</v>
      </c>
      <c r="F618" s="21"/>
      <c r="G618" s="23"/>
      <c r="H618" s="24"/>
      <c r="I618" s="21"/>
      <c r="J618" s="23"/>
      <c r="K618" s="24"/>
    </row>
    <row r="619" spans="1:11" ht="12">
      <c r="A619" s="25">
        <v>11</v>
      </c>
      <c r="C619" s="21"/>
      <c r="E619" s="25">
        <v>11</v>
      </c>
      <c r="G619" s="23"/>
      <c r="H619" s="24"/>
      <c r="I619" s="21"/>
      <c r="J619" s="23"/>
      <c r="K619" s="24"/>
    </row>
    <row r="620" spans="1:11" ht="12">
      <c r="A620" s="25">
        <v>12</v>
      </c>
      <c r="C620" s="21"/>
      <c r="E620" s="25">
        <v>12</v>
      </c>
      <c r="G620" s="23"/>
      <c r="H620" s="24"/>
      <c r="I620" s="21"/>
      <c r="J620" s="23"/>
      <c r="K620" s="24"/>
    </row>
    <row r="621" spans="1:11" ht="12">
      <c r="A621" s="25">
        <v>13</v>
      </c>
      <c r="C621" s="21"/>
      <c r="E621" s="25">
        <v>13</v>
      </c>
      <c r="F621" s="21"/>
      <c r="G621" s="23"/>
      <c r="H621" s="24"/>
      <c r="I621" s="21"/>
      <c r="J621" s="23"/>
      <c r="K621" s="24"/>
    </row>
    <row r="622" spans="1:11" ht="12">
      <c r="A622" s="25">
        <v>14</v>
      </c>
      <c r="C622" s="21"/>
      <c r="E622" s="25">
        <v>14</v>
      </c>
      <c r="F622" s="21"/>
      <c r="G622" s="23"/>
      <c r="H622" s="24"/>
      <c r="I622" s="21"/>
      <c r="J622" s="23"/>
      <c r="K622" s="24"/>
    </row>
    <row r="623" spans="1:11" ht="12">
      <c r="A623" s="25">
        <v>15</v>
      </c>
      <c r="C623" s="21"/>
      <c r="E623" s="25">
        <v>15</v>
      </c>
      <c r="F623" s="21"/>
      <c r="G623" s="23"/>
      <c r="H623" s="24"/>
      <c r="I623" s="21"/>
      <c r="J623" s="23"/>
      <c r="K623" s="24"/>
    </row>
    <row r="624" spans="1:11" ht="12">
      <c r="A624" s="25">
        <v>16</v>
      </c>
      <c r="C624" s="21"/>
      <c r="E624" s="25">
        <v>16</v>
      </c>
      <c r="F624" s="21"/>
      <c r="G624" s="23"/>
      <c r="H624" s="24"/>
      <c r="I624" s="21"/>
      <c r="J624" s="23"/>
      <c r="K624" s="24"/>
    </row>
    <row r="625" spans="1:11" ht="12">
      <c r="A625" s="25">
        <v>17</v>
      </c>
      <c r="C625" s="21"/>
      <c r="E625" s="25">
        <v>17</v>
      </c>
      <c r="F625" s="21"/>
      <c r="G625" s="23"/>
      <c r="H625" s="24"/>
      <c r="I625" s="21"/>
      <c r="J625" s="23"/>
      <c r="K625" s="24"/>
    </row>
    <row r="626" spans="1:11" ht="12">
      <c r="A626" s="25">
        <v>18</v>
      </c>
      <c r="C626" s="21"/>
      <c r="E626" s="25">
        <v>18</v>
      </c>
      <c r="F626" s="21"/>
      <c r="G626" s="23"/>
      <c r="H626" s="24"/>
      <c r="I626" s="21"/>
      <c r="J626" s="23"/>
      <c r="K626" s="24"/>
    </row>
    <row r="627" spans="1:11" ht="12">
      <c r="A627" s="25">
        <v>19</v>
      </c>
      <c r="C627" s="21"/>
      <c r="E627" s="25">
        <v>19</v>
      </c>
      <c r="F627" s="21"/>
      <c r="G627" s="23"/>
      <c r="H627" s="24"/>
      <c r="I627" s="21"/>
      <c r="J627" s="23"/>
      <c r="K627" s="24"/>
    </row>
    <row r="628" spans="1:11" ht="12">
      <c r="A628" s="25">
        <v>20</v>
      </c>
      <c r="E628" s="25">
        <v>20</v>
      </c>
      <c r="F628" s="87"/>
      <c r="G628" s="12"/>
      <c r="H628" s="15"/>
      <c r="I628" s="87"/>
      <c r="J628" s="12"/>
      <c r="K628" s="15"/>
    </row>
    <row r="629" spans="1:11" ht="12">
      <c r="A629" s="25">
        <v>21</v>
      </c>
      <c r="E629" s="25">
        <v>21</v>
      </c>
      <c r="F629" s="87"/>
      <c r="G629" s="12"/>
      <c r="H629" s="20"/>
      <c r="I629" s="87"/>
      <c r="J629" s="12"/>
      <c r="K629" s="20"/>
    </row>
    <row r="630" spans="1:11" ht="12">
      <c r="A630" s="25">
        <v>22</v>
      </c>
      <c r="E630" s="25">
        <v>22</v>
      </c>
      <c r="G630" s="6"/>
      <c r="H630" s="20"/>
      <c r="J630" s="6"/>
      <c r="K630" s="20"/>
    </row>
    <row r="631" spans="1:11" ht="12">
      <c r="A631" s="25">
        <v>23</v>
      </c>
      <c r="D631" s="111"/>
      <c r="E631" s="25">
        <v>23</v>
      </c>
      <c r="H631" s="20"/>
      <c r="K631" s="20"/>
    </row>
    <row r="632" spans="1:11" ht="12">
      <c r="A632" s="25">
        <v>24</v>
      </c>
      <c r="D632" s="111"/>
      <c r="E632" s="25">
        <v>24</v>
      </c>
      <c r="H632" s="20"/>
      <c r="K632" s="20"/>
    </row>
    <row r="633" spans="6:11" ht="12">
      <c r="F633" s="87" t="s">
        <v>1</v>
      </c>
      <c r="G633" s="12" t="s">
        <v>1</v>
      </c>
      <c r="H633" s="15"/>
      <c r="I633" s="87"/>
      <c r="J633" s="12"/>
      <c r="K633" s="15"/>
    </row>
    <row r="634" spans="1:11" ht="12">
      <c r="A634" s="25">
        <v>25</v>
      </c>
      <c r="C634" s="4" t="s">
        <v>238</v>
      </c>
      <c r="E634" s="25">
        <v>25</v>
      </c>
      <c r="G634" s="56"/>
      <c r="H634" s="53">
        <v>7297897</v>
      </c>
      <c r="I634" s="53"/>
      <c r="J634" s="56"/>
      <c r="K634" s="53">
        <v>7695408</v>
      </c>
    </row>
    <row r="635" spans="4:11" ht="12">
      <c r="D635" s="111"/>
      <c r="F635" s="87" t="s">
        <v>1</v>
      </c>
      <c r="G635" s="12" t="s">
        <v>1</v>
      </c>
      <c r="H635" s="15"/>
      <c r="I635" s="87"/>
      <c r="J635" s="12"/>
      <c r="K635" s="15"/>
    </row>
    <row r="636" spans="6:11" ht="12">
      <c r="F636" s="87"/>
      <c r="G636" s="12"/>
      <c r="H636" s="15"/>
      <c r="I636" s="87"/>
      <c r="J636" s="12"/>
      <c r="K636" s="15"/>
    </row>
    <row r="637" spans="3:11" ht="24.75" customHeight="1">
      <c r="C637" s="201" t="s">
        <v>239</v>
      </c>
      <c r="D637" s="201"/>
      <c r="E637" s="201"/>
      <c r="F637" s="201"/>
      <c r="G637" s="201"/>
      <c r="H637" s="201"/>
      <c r="I637" s="201"/>
      <c r="J637" s="201"/>
      <c r="K637" s="61"/>
    </row>
    <row r="638" spans="1:11" s="100" customFormat="1" ht="12">
      <c r="A638" s="5"/>
      <c r="B638" s="5"/>
      <c r="C638" s="5"/>
      <c r="D638" s="5"/>
      <c r="E638" s="5"/>
      <c r="F638" s="5"/>
      <c r="G638" s="6"/>
      <c r="H638" s="20"/>
      <c r="I638" s="5"/>
      <c r="J638" s="6"/>
      <c r="K638" s="20"/>
    </row>
    <row r="639" ht="12">
      <c r="A639" s="4"/>
    </row>
    <row r="640" spans="1:11" ht="12">
      <c r="A640" s="4"/>
      <c r="H640" s="20"/>
      <c r="K640" s="20"/>
    </row>
    <row r="641" spans="1:11" ht="12">
      <c r="A641" s="34" t="s">
        <v>67</v>
      </c>
      <c r="B641" s="17"/>
      <c r="C641" s="17"/>
      <c r="D641" s="17"/>
      <c r="E641" s="16"/>
      <c r="F641" s="17"/>
      <c r="G641" s="18"/>
      <c r="H641" s="19"/>
      <c r="I641" s="17"/>
      <c r="J641" s="18"/>
      <c r="K641" s="33" t="s">
        <v>244</v>
      </c>
    </row>
    <row r="642" spans="1:11" ht="12">
      <c r="A642" s="210" t="s">
        <v>245</v>
      </c>
      <c r="B642" s="210"/>
      <c r="C642" s="210"/>
      <c r="D642" s="210"/>
      <c r="E642" s="210"/>
      <c r="F642" s="210"/>
      <c r="G642" s="210"/>
      <c r="H642" s="210"/>
      <c r="I642" s="210"/>
      <c r="J642" s="210"/>
      <c r="K642" s="210"/>
    </row>
    <row r="643" spans="1:11" ht="12">
      <c r="A643" s="34" t="s">
        <v>265</v>
      </c>
      <c r="H643" s="114"/>
      <c r="J643" s="6"/>
      <c r="K643" s="36" t="s">
        <v>64</v>
      </c>
    </row>
    <row r="644" spans="1:11" ht="12">
      <c r="A644" s="11" t="s">
        <v>1</v>
      </c>
      <c r="B644" s="11" t="s">
        <v>1</v>
      </c>
      <c r="C644" s="11" t="s">
        <v>1</v>
      </c>
      <c r="D644" s="11" t="s">
        <v>1</v>
      </c>
      <c r="E644" s="11" t="s">
        <v>1</v>
      </c>
      <c r="F644" s="11" t="s">
        <v>1</v>
      </c>
      <c r="G644" s="12" t="s">
        <v>1</v>
      </c>
      <c r="H644" s="15" t="s">
        <v>1</v>
      </c>
      <c r="I644" s="11" t="s">
        <v>1</v>
      </c>
      <c r="J644" s="12" t="s">
        <v>1</v>
      </c>
      <c r="K644" s="15" t="s">
        <v>1</v>
      </c>
    </row>
    <row r="645" spans="1:11" ht="12">
      <c r="A645" s="37" t="s">
        <v>2</v>
      </c>
      <c r="E645" s="37" t="s">
        <v>2</v>
      </c>
      <c r="F645" s="1"/>
      <c r="G645" s="2"/>
      <c r="H645" s="3" t="s">
        <v>51</v>
      </c>
      <c r="I645" s="1"/>
      <c r="J645" s="2"/>
      <c r="K645" s="3" t="s">
        <v>52</v>
      </c>
    </row>
    <row r="646" spans="1:11" ht="12">
      <c r="A646" s="37" t="s">
        <v>4</v>
      </c>
      <c r="C646" s="38" t="s">
        <v>18</v>
      </c>
      <c r="E646" s="37" t="s">
        <v>4</v>
      </c>
      <c r="F646" s="1"/>
      <c r="G646" s="2"/>
      <c r="H646" s="3" t="s">
        <v>7</v>
      </c>
      <c r="I646" s="1"/>
      <c r="J646" s="2"/>
      <c r="K646" s="3" t="s">
        <v>8</v>
      </c>
    </row>
    <row r="647" spans="1:11" ht="12">
      <c r="A647" s="11" t="s">
        <v>1</v>
      </c>
      <c r="B647" s="11" t="s">
        <v>1</v>
      </c>
      <c r="C647" s="11" t="s">
        <v>1</v>
      </c>
      <c r="D647" s="11" t="s">
        <v>1</v>
      </c>
      <c r="E647" s="11" t="s">
        <v>1</v>
      </c>
      <c r="F647" s="11" t="s">
        <v>1</v>
      </c>
      <c r="G647" s="12" t="s">
        <v>1</v>
      </c>
      <c r="H647" s="15" t="s">
        <v>1</v>
      </c>
      <c r="I647" s="11" t="s">
        <v>1</v>
      </c>
      <c r="J647" s="12" t="s">
        <v>1</v>
      </c>
      <c r="K647" s="15" t="s">
        <v>1</v>
      </c>
    </row>
    <row r="648" spans="1:11" ht="12">
      <c r="A648" s="90">
        <v>1</v>
      </c>
      <c r="C648" s="5" t="s">
        <v>246</v>
      </c>
      <c r="E648" s="90">
        <v>1</v>
      </c>
      <c r="F648" s="21"/>
      <c r="G648" s="96"/>
      <c r="H648" s="96">
        <v>4816931</v>
      </c>
      <c r="I648" s="96"/>
      <c r="J648" s="96"/>
      <c r="K648" s="96">
        <v>4830923</v>
      </c>
    </row>
    <row r="649" spans="1:11" ht="12">
      <c r="A649" s="90">
        <v>2</v>
      </c>
      <c r="E649" s="90">
        <v>2</v>
      </c>
      <c r="F649" s="21"/>
      <c r="G649" s="96"/>
      <c r="H649" s="96"/>
      <c r="I649" s="96"/>
      <c r="J649" s="96"/>
      <c r="K649" s="96"/>
    </row>
    <row r="650" spans="1:11" ht="12">
      <c r="A650" s="90">
        <v>3</v>
      </c>
      <c r="C650" s="21"/>
      <c r="E650" s="90">
        <v>3</v>
      </c>
      <c r="F650" s="21"/>
      <c r="G650" s="96"/>
      <c r="H650" s="96"/>
      <c r="I650" s="96"/>
      <c r="J650" s="96"/>
      <c r="K650" s="96"/>
    </row>
    <row r="651" spans="1:11" ht="12">
      <c r="A651" s="90">
        <v>4</v>
      </c>
      <c r="C651" s="21"/>
      <c r="E651" s="90">
        <v>4</v>
      </c>
      <c r="F651" s="21"/>
      <c r="G651" s="96"/>
      <c r="H651" s="96"/>
      <c r="I651" s="96"/>
      <c r="J651" s="96"/>
      <c r="K651" s="96"/>
    </row>
    <row r="652" spans="1:11" ht="12">
      <c r="A652" s="90">
        <v>5</v>
      </c>
      <c r="C652" s="4"/>
      <c r="E652" s="90">
        <v>5</v>
      </c>
      <c r="F652" s="21"/>
      <c r="G652" s="96"/>
      <c r="H652" s="96"/>
      <c r="I652" s="96"/>
      <c r="J652" s="96"/>
      <c r="K652" s="96"/>
    </row>
    <row r="653" spans="1:11" ht="12">
      <c r="A653" s="90">
        <v>6</v>
      </c>
      <c r="C653" s="21"/>
      <c r="E653" s="90">
        <v>6</v>
      </c>
      <c r="F653" s="21"/>
      <c r="G653" s="96"/>
      <c r="H653" s="96"/>
      <c r="I653" s="96"/>
      <c r="J653" s="96"/>
      <c r="K653" s="96"/>
    </row>
    <row r="654" spans="1:11" ht="12">
      <c r="A654" s="90">
        <v>7</v>
      </c>
      <c r="C654" s="21"/>
      <c r="E654" s="90">
        <v>7</v>
      </c>
      <c r="F654" s="21"/>
      <c r="G654" s="96"/>
      <c r="H654" s="96"/>
      <c r="I654" s="96"/>
      <c r="J654" s="96"/>
      <c r="K654" s="96"/>
    </row>
    <row r="655" spans="1:11" ht="12">
      <c r="A655" s="90">
        <v>8</v>
      </c>
      <c r="E655" s="90">
        <v>8</v>
      </c>
      <c r="F655" s="21"/>
      <c r="G655" s="96"/>
      <c r="H655" s="96"/>
      <c r="I655" s="96"/>
      <c r="J655" s="96"/>
      <c r="K655" s="96"/>
    </row>
    <row r="656" spans="1:11" ht="12">
      <c r="A656" s="90">
        <v>9</v>
      </c>
      <c r="E656" s="90">
        <v>9</v>
      </c>
      <c r="F656" s="21"/>
      <c r="G656" s="96"/>
      <c r="H656" s="96"/>
      <c r="I656" s="96"/>
      <c r="J656" s="96"/>
      <c r="K656" s="96"/>
    </row>
    <row r="657" spans="1:11" ht="12">
      <c r="A657" s="93"/>
      <c r="E657" s="93"/>
      <c r="F657" s="87" t="s">
        <v>1</v>
      </c>
      <c r="G657" s="108" t="s">
        <v>1</v>
      </c>
      <c r="H657" s="108"/>
      <c r="I657" s="108"/>
      <c r="J657" s="108"/>
      <c r="K657" s="108"/>
    </row>
    <row r="658" spans="1:11" ht="12">
      <c r="A658" s="90">
        <v>10</v>
      </c>
      <c r="C658" s="5" t="s">
        <v>247</v>
      </c>
      <c r="E658" s="90">
        <v>10</v>
      </c>
      <c r="G658" s="56"/>
      <c r="H658" s="96">
        <v>4816931</v>
      </c>
      <c r="I658" s="53"/>
      <c r="J658" s="56"/>
      <c r="K658" s="96">
        <v>4830923</v>
      </c>
    </row>
    <row r="659" spans="1:11" ht="12">
      <c r="A659" s="90"/>
      <c r="E659" s="90"/>
      <c r="F659" s="87" t="s">
        <v>1</v>
      </c>
      <c r="G659" s="108" t="s">
        <v>1</v>
      </c>
      <c r="H659" s="108"/>
      <c r="I659" s="108"/>
      <c r="J659" s="108"/>
      <c r="K659" s="108"/>
    </row>
    <row r="660" spans="1:11" ht="12">
      <c r="A660" s="90">
        <v>11</v>
      </c>
      <c r="C660" s="21"/>
      <c r="E660" s="90">
        <v>11</v>
      </c>
      <c r="F660" s="21"/>
      <c r="G660" s="96"/>
      <c r="H660" s="96"/>
      <c r="I660" s="96"/>
      <c r="J660" s="96"/>
      <c r="K660" s="96"/>
    </row>
    <row r="661" spans="1:11" ht="12">
      <c r="A661" s="90">
        <v>12</v>
      </c>
      <c r="C661" s="4" t="s">
        <v>248</v>
      </c>
      <c r="E661" s="90">
        <v>12</v>
      </c>
      <c r="F661" s="21"/>
      <c r="G661" s="96"/>
      <c r="H661" s="96">
        <v>15894444</v>
      </c>
      <c r="I661" s="96"/>
      <c r="J661" s="96"/>
      <c r="K661" s="96">
        <v>13470755</v>
      </c>
    </row>
    <row r="662" spans="1:11" ht="12">
      <c r="A662" s="90">
        <v>13</v>
      </c>
      <c r="C662" s="21" t="s">
        <v>249</v>
      </c>
      <c r="E662" s="90">
        <v>13</v>
      </c>
      <c r="F662" s="21"/>
      <c r="G662" s="96"/>
      <c r="H662" s="96"/>
      <c r="I662" s="96"/>
      <c r="J662" s="96"/>
      <c r="K662" s="96"/>
    </row>
    <row r="663" spans="1:11" ht="12">
      <c r="A663" s="90">
        <v>14</v>
      </c>
      <c r="E663" s="90">
        <v>14</v>
      </c>
      <c r="F663" s="21"/>
      <c r="G663" s="96"/>
      <c r="H663" s="96"/>
      <c r="I663" s="96"/>
      <c r="J663" s="96"/>
      <c r="K663" s="96"/>
    </row>
    <row r="664" spans="1:11" ht="12">
      <c r="A664" s="90">
        <v>15</v>
      </c>
      <c r="E664" s="90">
        <v>15</v>
      </c>
      <c r="F664" s="21"/>
      <c r="G664" s="96"/>
      <c r="H664" s="96"/>
      <c r="I664" s="96"/>
      <c r="J664" s="96"/>
      <c r="K664" s="96"/>
    </row>
    <row r="665" spans="1:11" ht="12">
      <c r="A665" s="90">
        <v>16</v>
      </c>
      <c r="E665" s="90">
        <v>16</v>
      </c>
      <c r="F665" s="21"/>
      <c r="G665" s="96"/>
      <c r="H665" s="96"/>
      <c r="I665" s="96"/>
      <c r="J665" s="96"/>
      <c r="K665" s="96"/>
    </row>
    <row r="666" spans="1:11" ht="12">
      <c r="A666" s="90">
        <v>17</v>
      </c>
      <c r="C666" s="91"/>
      <c r="D666" s="92"/>
      <c r="E666" s="90">
        <v>17</v>
      </c>
      <c r="F666" s="21"/>
      <c r="G666" s="96"/>
      <c r="H666" s="96"/>
      <c r="I666" s="96"/>
      <c r="J666" s="96"/>
      <c r="K666" s="96"/>
    </row>
    <row r="667" spans="1:11" ht="12">
      <c r="A667" s="90">
        <v>18</v>
      </c>
      <c r="C667" s="92"/>
      <c r="D667" s="92"/>
      <c r="E667" s="90">
        <v>18</v>
      </c>
      <c r="F667" s="21"/>
      <c r="G667" s="96"/>
      <c r="H667" s="96"/>
      <c r="I667" s="96"/>
      <c r="J667" s="96"/>
      <c r="K667" s="96"/>
    </row>
    <row r="668" spans="1:11" ht="12">
      <c r="A668" s="90"/>
      <c r="C668" s="115"/>
      <c r="D668" s="92"/>
      <c r="E668" s="90"/>
      <c r="F668" s="87" t="s">
        <v>1</v>
      </c>
      <c r="G668" s="12" t="s">
        <v>1</v>
      </c>
      <c r="H668" s="15"/>
      <c r="I668" s="87"/>
      <c r="J668" s="12"/>
      <c r="K668" s="15"/>
    </row>
    <row r="669" spans="1:11" ht="12">
      <c r="A669" s="90">
        <v>19</v>
      </c>
      <c r="C669" s="5" t="s">
        <v>250</v>
      </c>
      <c r="D669" s="92"/>
      <c r="E669" s="90">
        <v>19</v>
      </c>
      <c r="G669" s="53"/>
      <c r="H669" s="53">
        <v>15894444</v>
      </c>
      <c r="I669" s="96"/>
      <c r="J669" s="96"/>
      <c r="K669" s="53">
        <v>13470755</v>
      </c>
    </row>
    <row r="670" spans="1:11" ht="12">
      <c r="A670" s="90"/>
      <c r="C670" s="115"/>
      <c r="D670" s="92"/>
      <c r="E670" s="90"/>
      <c r="F670" s="87" t="s">
        <v>1</v>
      </c>
      <c r="G670" s="12" t="s">
        <v>1</v>
      </c>
      <c r="H670" s="15"/>
      <c r="I670" s="87"/>
      <c r="J670" s="12"/>
      <c r="K670" s="15"/>
    </row>
    <row r="671" spans="1:8" ht="12">
      <c r="A671" s="90"/>
      <c r="C671" s="92"/>
      <c r="D671" s="92"/>
      <c r="E671" s="90"/>
      <c r="H671" s="24"/>
    </row>
    <row r="672" spans="1:11" ht="12">
      <c r="A672" s="90">
        <v>20</v>
      </c>
      <c r="C672" s="4" t="s">
        <v>251</v>
      </c>
      <c r="E672" s="90">
        <v>20</v>
      </c>
      <c r="G672" s="56"/>
      <c r="H672" s="53">
        <v>20711375</v>
      </c>
      <c r="I672" s="53"/>
      <c r="J672" s="56"/>
      <c r="K672" s="53">
        <v>18301678</v>
      </c>
    </row>
    <row r="673" spans="3:11" ht="12">
      <c r="C673" s="39" t="s">
        <v>252</v>
      </c>
      <c r="E673" s="22"/>
      <c r="F673" s="87" t="s">
        <v>1</v>
      </c>
      <c r="G673" s="12" t="s">
        <v>1</v>
      </c>
      <c r="H673" s="15"/>
      <c r="I673" s="87"/>
      <c r="J673" s="12"/>
      <c r="K673" s="15"/>
    </row>
    <row r="674" ht="12">
      <c r="C674" s="4" t="s">
        <v>0</v>
      </c>
    </row>
    <row r="675" spans="4:11" ht="12">
      <c r="D675" s="4"/>
      <c r="G675" s="6"/>
      <c r="H675" s="20"/>
      <c r="I675" s="71"/>
      <c r="J675" s="6"/>
      <c r="K675" s="20"/>
    </row>
    <row r="676" spans="4:11" ht="12">
      <c r="D676" s="4"/>
      <c r="G676" s="6"/>
      <c r="H676" s="20"/>
      <c r="I676" s="71"/>
      <c r="J676" s="6"/>
      <c r="K676" s="20"/>
    </row>
    <row r="677" spans="4:11" ht="12">
      <c r="D677" s="4"/>
      <c r="G677" s="6"/>
      <c r="H677" s="20"/>
      <c r="I677" s="71"/>
      <c r="J677" s="6"/>
      <c r="K677" s="20"/>
    </row>
    <row r="678" spans="4:11" ht="12">
      <c r="D678" s="4"/>
      <c r="G678" s="6"/>
      <c r="H678" s="20"/>
      <c r="I678" s="71"/>
      <c r="J678" s="6"/>
      <c r="K678" s="20"/>
    </row>
    <row r="679" spans="4:11" ht="12">
      <c r="D679" s="4"/>
      <c r="G679" s="6"/>
      <c r="H679" s="20"/>
      <c r="I679" s="71"/>
      <c r="J679" s="6"/>
      <c r="K679" s="20"/>
    </row>
    <row r="680" spans="4:11" ht="12">
      <c r="D680" s="4"/>
      <c r="G680" s="6"/>
      <c r="H680" s="20"/>
      <c r="I680" s="71"/>
      <c r="J680" s="6"/>
      <c r="K680" s="20"/>
    </row>
    <row r="681" spans="4:11" ht="12">
      <c r="D681" s="4"/>
      <c r="G681" s="6"/>
      <c r="H681" s="20"/>
      <c r="I681" s="71"/>
      <c r="J681" s="6"/>
      <c r="K681" s="20"/>
    </row>
    <row r="682" spans="4:11" ht="12">
      <c r="D682" s="4"/>
      <c r="G682" s="6"/>
      <c r="H682" s="20"/>
      <c r="I682" s="71"/>
      <c r="J682" s="6"/>
      <c r="K682" s="20"/>
    </row>
    <row r="683" spans="4:11" ht="12">
      <c r="D683" s="4"/>
      <c r="G683" s="6"/>
      <c r="H683" s="20"/>
      <c r="I683" s="71"/>
      <c r="J683" s="6"/>
      <c r="K683" s="20"/>
    </row>
    <row r="684" spans="4:11" ht="12">
      <c r="D684" s="4"/>
      <c r="G684" s="6"/>
      <c r="H684" s="20"/>
      <c r="I684" s="71"/>
      <c r="J684" s="6"/>
      <c r="K684" s="20"/>
    </row>
    <row r="685" spans="4:11" ht="12">
      <c r="D685" s="4"/>
      <c r="G685" s="6"/>
      <c r="H685" s="20"/>
      <c r="I685" s="71"/>
      <c r="J685" s="6"/>
      <c r="K685" s="20"/>
    </row>
    <row r="686" spans="4:11" ht="12">
      <c r="D686" s="4"/>
      <c r="G686" s="6"/>
      <c r="H686" s="20"/>
      <c r="I686" s="71"/>
      <c r="J686" s="6"/>
      <c r="K686" s="20"/>
    </row>
    <row r="687" spans="4:11" ht="12">
      <c r="D687" s="4"/>
      <c r="G687" s="6"/>
      <c r="H687" s="20"/>
      <c r="I687" s="71"/>
      <c r="J687" s="6"/>
      <c r="K687" s="20"/>
    </row>
    <row r="688" spans="4:11" ht="12">
      <c r="D688" s="4"/>
      <c r="G688" s="6"/>
      <c r="H688" s="20"/>
      <c r="I688" s="71"/>
      <c r="J688" s="6"/>
      <c r="K688" s="20"/>
    </row>
    <row r="689" spans="4:11" ht="12">
      <c r="D689" s="4"/>
      <c r="G689" s="6"/>
      <c r="H689" s="20"/>
      <c r="I689" s="71"/>
      <c r="J689" s="6"/>
      <c r="K689" s="20"/>
    </row>
    <row r="690" spans="4:11" ht="12">
      <c r="D690" s="4"/>
      <c r="G690" s="6"/>
      <c r="H690" s="20"/>
      <c r="I690" s="71"/>
      <c r="J690" s="6"/>
      <c r="K690" s="20"/>
    </row>
    <row r="691" spans="4:11" ht="12">
      <c r="D691" s="4"/>
      <c r="G691" s="6"/>
      <c r="H691" s="20"/>
      <c r="I691" s="71"/>
      <c r="J691" s="6"/>
      <c r="K691" s="20"/>
    </row>
    <row r="692" spans="4:11" ht="12">
      <c r="D692" s="4"/>
      <c r="G692" s="6"/>
      <c r="H692" s="20"/>
      <c r="I692" s="71"/>
      <c r="J692" s="6"/>
      <c r="K692" s="20"/>
    </row>
    <row r="693" spans="4:11" ht="12">
      <c r="D693" s="4"/>
      <c r="G693" s="6"/>
      <c r="H693" s="20"/>
      <c r="I693" s="71"/>
      <c r="J693" s="6"/>
      <c r="K693" s="20"/>
    </row>
    <row r="694" spans="4:11" ht="12">
      <c r="D694" s="4"/>
      <c r="G694" s="6"/>
      <c r="H694" s="20"/>
      <c r="I694" s="71"/>
      <c r="J694" s="6"/>
      <c r="K694" s="20"/>
    </row>
    <row r="695" spans="4:11" ht="12">
      <c r="D695" s="4"/>
      <c r="G695" s="6"/>
      <c r="H695" s="20"/>
      <c r="I695" s="71"/>
      <c r="J695" s="6"/>
      <c r="K695" s="20"/>
    </row>
    <row r="696" spans="4:11" ht="12">
      <c r="D696" s="4"/>
      <c r="G696" s="6"/>
      <c r="H696" s="20"/>
      <c r="I696" s="71"/>
      <c r="J696" s="6"/>
      <c r="K696" s="20"/>
    </row>
    <row r="697" spans="4:11" ht="12">
      <c r="D697" s="4"/>
      <c r="G697" s="6"/>
      <c r="H697" s="20"/>
      <c r="I697" s="71"/>
      <c r="J697" s="6"/>
      <c r="K697" s="20"/>
    </row>
    <row r="698" spans="4:11" ht="12">
      <c r="D698" s="4"/>
      <c r="G698" s="6"/>
      <c r="H698" s="20"/>
      <c r="I698" s="71"/>
      <c r="J698" s="6"/>
      <c r="K698" s="20"/>
    </row>
    <row r="699" spans="4:11" ht="12">
      <c r="D699" s="4"/>
      <c r="G699" s="6"/>
      <c r="H699" s="20"/>
      <c r="I699" s="71"/>
      <c r="J699" s="6"/>
      <c r="K699" s="20"/>
    </row>
    <row r="738" spans="4:11" ht="12">
      <c r="D738" s="1"/>
      <c r="F738" s="22"/>
      <c r="G738" s="6"/>
      <c r="H738" s="20"/>
      <c r="J738" s="6"/>
      <c r="K738" s="20"/>
    </row>
  </sheetData>
  <sheetProtection/>
  <mergeCells count="21">
    <mergeCell ref="A603:K603"/>
    <mergeCell ref="C637:J637"/>
    <mergeCell ref="A642:K642"/>
    <mergeCell ref="A381:K381"/>
    <mergeCell ref="A418:K418"/>
    <mergeCell ref="A455:K455"/>
    <mergeCell ref="A492:K492"/>
    <mergeCell ref="A529:K529"/>
    <mergeCell ref="A566:K566"/>
    <mergeCell ref="A342:K342"/>
    <mergeCell ref="A35:K35"/>
    <mergeCell ref="C72:J72"/>
    <mergeCell ref="A78:K78"/>
    <mergeCell ref="C116:I116"/>
    <mergeCell ref="B130:K130"/>
    <mergeCell ref="C224:J224"/>
    <mergeCell ref="A5:K5"/>
    <mergeCell ref="A8:K8"/>
    <mergeCell ref="A9:K9"/>
    <mergeCell ref="A16:K16"/>
    <mergeCell ref="A30:K30"/>
  </mergeCells>
  <printOptions horizontalCentered="1"/>
  <pageMargins left="0.17" right="0.17" top="0.47" bottom="0.53" header="0.5" footer="0.24"/>
  <pageSetup fitToHeight="47" horizontalDpi="600" verticalDpi="600" orientation="landscape" scale="85" r:id="rId1"/>
  <rowBreaks count="16" manualBreakCount="16">
    <brk id="33" max="12" man="1"/>
    <brk id="75" max="12" man="1"/>
    <brk id="127" max="12" man="1"/>
    <brk id="177" max="12" man="1"/>
    <brk id="226" max="10" man="1"/>
    <brk id="258" max="12" man="1"/>
    <brk id="309" max="12" man="1"/>
    <brk id="339" max="12" man="1"/>
    <brk id="378" max="255" man="1"/>
    <brk id="415" max="12" man="1"/>
    <brk id="452" max="12" man="1"/>
    <brk id="489" max="12" man="1"/>
    <brk id="526" max="12" man="1"/>
    <brk id="563" max="12" man="1"/>
    <brk id="600" max="12" man="1"/>
    <brk id="639" max="255" man="1"/>
  </rowBreaks>
</worksheet>
</file>

<file path=xl/worksheets/sheet6.xml><?xml version="1.0" encoding="utf-8"?>
<worksheet xmlns="http://schemas.openxmlformats.org/spreadsheetml/2006/main" xmlns:r="http://schemas.openxmlformats.org/officeDocument/2006/relationships">
  <sheetPr transitionEvaluation="1" transitionEntry="1"/>
  <dimension ref="A2:IT738"/>
  <sheetViews>
    <sheetView showGridLines="0" zoomScale="75" zoomScaleNormal="75" zoomScaleSheetLayoutView="75" zoomScalePageLayoutView="0" workbookViewId="0" topLeftCell="A1">
      <selection activeCell="N3" sqref="N3"/>
    </sheetView>
  </sheetViews>
  <sheetFormatPr defaultColWidth="9.625" defaultRowHeight="12.75"/>
  <cols>
    <col min="1" max="1" width="4.625" style="5" customWidth="1"/>
    <col min="2" max="2" width="1.875" style="5" customWidth="1"/>
    <col min="3" max="3" width="30.625" style="5" customWidth="1"/>
    <col min="4" max="4" width="28.625" style="5" customWidth="1"/>
    <col min="5" max="5" width="8.125" style="5" customWidth="1"/>
    <col min="6" max="6" width="7.50390625" style="5" customWidth="1"/>
    <col min="7" max="7" width="14.875" style="27" customWidth="1"/>
    <col min="8" max="8" width="14.875" style="13" customWidth="1"/>
    <col min="9" max="9" width="6.625" style="5" customWidth="1"/>
    <col min="10" max="10" width="13.25390625" style="27" customWidth="1"/>
    <col min="11" max="11" width="17.00390625" style="13" customWidth="1"/>
    <col min="12" max="16384" width="9.625" style="5" customWidth="1"/>
  </cols>
  <sheetData>
    <row r="2" ht="12">
      <c r="K2" s="29"/>
    </row>
    <row r="3" ht="12">
      <c r="K3" s="30" t="s">
        <v>64</v>
      </c>
    </row>
    <row r="5" spans="1:11" ht="45">
      <c r="A5" s="196" t="s">
        <v>33</v>
      </c>
      <c r="B5" s="196"/>
      <c r="C5" s="196"/>
      <c r="D5" s="196"/>
      <c r="E5" s="196"/>
      <c r="F5" s="196"/>
      <c r="G5" s="196"/>
      <c r="H5" s="196"/>
      <c r="I5" s="196"/>
      <c r="J5" s="196"/>
      <c r="K5" s="196"/>
    </row>
    <row r="8" spans="1:11" s="31" customFormat="1" ht="33">
      <c r="A8" s="197" t="s">
        <v>275</v>
      </c>
      <c r="B8" s="197"/>
      <c r="C8" s="197"/>
      <c r="D8" s="197"/>
      <c r="E8" s="197"/>
      <c r="F8" s="197"/>
      <c r="G8" s="197"/>
      <c r="H8" s="197"/>
      <c r="I8" s="197"/>
      <c r="J8" s="197"/>
      <c r="K8" s="197"/>
    </row>
    <row r="9" spans="1:11" s="31" customFormat="1" ht="33">
      <c r="A9" s="197" t="s">
        <v>276</v>
      </c>
      <c r="B9" s="197"/>
      <c r="C9" s="197"/>
      <c r="D9" s="197"/>
      <c r="E9" s="197"/>
      <c r="F9" s="197"/>
      <c r="G9" s="197"/>
      <c r="H9" s="197"/>
      <c r="I9" s="197"/>
      <c r="J9" s="197"/>
      <c r="K9" s="197"/>
    </row>
    <row r="16" spans="1:11" ht="45">
      <c r="A16" s="207" t="s">
        <v>281</v>
      </c>
      <c r="B16" s="207"/>
      <c r="C16" s="207"/>
      <c r="D16" s="207"/>
      <c r="E16" s="207"/>
      <c r="F16" s="207"/>
      <c r="G16" s="207"/>
      <c r="H16" s="207"/>
      <c r="I16" s="207"/>
      <c r="J16" s="207"/>
      <c r="K16" s="207"/>
    </row>
    <row r="25" ht="12">
      <c r="C25" s="5" t="s">
        <v>58</v>
      </c>
    </row>
    <row r="30" spans="1:11" ht="27">
      <c r="A30" s="198"/>
      <c r="B30" s="198"/>
      <c r="C30" s="198"/>
      <c r="D30" s="198"/>
      <c r="E30" s="198"/>
      <c r="F30" s="198"/>
      <c r="G30" s="198"/>
      <c r="H30" s="198"/>
      <c r="I30" s="198"/>
      <c r="J30" s="198"/>
      <c r="K30" s="198"/>
    </row>
    <row r="33" spans="1:11" ht="12">
      <c r="A33" s="25"/>
      <c r="C33" s="4"/>
      <c r="E33" s="25"/>
      <c r="F33" s="21"/>
      <c r="G33" s="23"/>
      <c r="H33" s="24"/>
      <c r="I33" s="21"/>
      <c r="J33" s="23"/>
      <c r="K33" s="24"/>
    </row>
    <row r="34" spans="1:11" ht="12">
      <c r="A34" s="34" t="s">
        <v>67</v>
      </c>
      <c r="G34" s="6"/>
      <c r="K34" s="33" t="s">
        <v>68</v>
      </c>
    </row>
    <row r="35" spans="1:11" s="17" customFormat="1" ht="12">
      <c r="A35" s="200" t="s">
        <v>69</v>
      </c>
      <c r="B35" s="200"/>
      <c r="C35" s="200"/>
      <c r="D35" s="200"/>
      <c r="E35" s="200"/>
      <c r="F35" s="200"/>
      <c r="G35" s="200"/>
      <c r="H35" s="200"/>
      <c r="I35" s="200"/>
      <c r="J35" s="200"/>
      <c r="K35" s="200"/>
    </row>
    <row r="36" spans="1:11" ht="12">
      <c r="A36" s="34" t="s">
        <v>268</v>
      </c>
      <c r="G36" s="6"/>
      <c r="I36" s="35"/>
      <c r="J36" s="6"/>
      <c r="K36" s="36" t="s">
        <v>64</v>
      </c>
    </row>
    <row r="37" spans="1:11" ht="12">
      <c r="A37" s="11" t="s">
        <v>1</v>
      </c>
      <c r="B37" s="11" t="s">
        <v>1</v>
      </c>
      <c r="C37" s="11" t="s">
        <v>1</v>
      </c>
      <c r="D37" s="11" t="s">
        <v>1</v>
      </c>
      <c r="E37" s="11" t="s">
        <v>1</v>
      </c>
      <c r="F37" s="11" t="s">
        <v>1</v>
      </c>
      <c r="G37" s="12" t="s">
        <v>1</v>
      </c>
      <c r="H37" s="15" t="s">
        <v>1</v>
      </c>
      <c r="I37" s="11" t="s">
        <v>1</v>
      </c>
      <c r="J37" s="12" t="s">
        <v>1</v>
      </c>
      <c r="K37" s="15" t="s">
        <v>1</v>
      </c>
    </row>
    <row r="38" spans="1:11" ht="12">
      <c r="A38" s="37" t="s">
        <v>2</v>
      </c>
      <c r="C38" s="4" t="s">
        <v>3</v>
      </c>
      <c r="E38" s="37" t="s">
        <v>2</v>
      </c>
      <c r="F38" s="1"/>
      <c r="G38" s="2"/>
      <c r="H38" s="3" t="s">
        <v>51</v>
      </c>
      <c r="I38" s="1"/>
      <c r="J38" s="2"/>
      <c r="K38" s="3" t="s">
        <v>52</v>
      </c>
    </row>
    <row r="39" spans="1:11" ht="12">
      <c r="A39" s="37" t="s">
        <v>4</v>
      </c>
      <c r="C39" s="38" t="s">
        <v>5</v>
      </c>
      <c r="E39" s="37" t="s">
        <v>4</v>
      </c>
      <c r="F39" s="1"/>
      <c r="G39" s="2" t="s">
        <v>6</v>
      </c>
      <c r="H39" s="3" t="s">
        <v>7</v>
      </c>
      <c r="I39" s="1"/>
      <c r="J39" s="2" t="s">
        <v>6</v>
      </c>
      <c r="K39" s="3" t="s">
        <v>8</v>
      </c>
    </row>
    <row r="40" spans="1:11" ht="12">
      <c r="A40" s="11" t="s">
        <v>1</v>
      </c>
      <c r="B40" s="11" t="s">
        <v>1</v>
      </c>
      <c r="C40" s="11" t="s">
        <v>1</v>
      </c>
      <c r="D40" s="11" t="s">
        <v>1</v>
      </c>
      <c r="E40" s="11" t="s">
        <v>1</v>
      </c>
      <c r="F40" s="11" t="s">
        <v>1</v>
      </c>
      <c r="G40" s="12" t="s">
        <v>1</v>
      </c>
      <c r="H40" s="12" t="s">
        <v>1</v>
      </c>
      <c r="I40" s="11" t="s">
        <v>1</v>
      </c>
      <c r="J40" s="12" t="s">
        <v>1</v>
      </c>
      <c r="K40" s="15" t="s">
        <v>1</v>
      </c>
    </row>
    <row r="41" spans="1:11" ht="12">
      <c r="A41" s="25">
        <v>1</v>
      </c>
      <c r="C41" s="4" t="s">
        <v>9</v>
      </c>
      <c r="D41" s="10" t="s">
        <v>22</v>
      </c>
      <c r="E41" s="25">
        <v>1</v>
      </c>
      <c r="G41" s="58">
        <v>539.87</v>
      </c>
      <c r="H41" s="58">
        <v>80679570</v>
      </c>
      <c r="I41" s="26"/>
      <c r="J41" s="58">
        <v>539.2175684872102</v>
      </c>
      <c r="K41" s="58">
        <v>81464363</v>
      </c>
    </row>
    <row r="42" spans="1:11" ht="12">
      <c r="A42" s="25">
        <v>2</v>
      </c>
      <c r="C42" s="4" t="s">
        <v>10</v>
      </c>
      <c r="D42" s="10" t="s">
        <v>23</v>
      </c>
      <c r="E42" s="25">
        <v>2</v>
      </c>
      <c r="G42" s="58">
        <v>2.65</v>
      </c>
      <c r="H42" s="58">
        <v>382330</v>
      </c>
      <c r="I42" s="26"/>
      <c r="J42" s="58">
        <v>0.7031693882057841</v>
      </c>
      <c r="K42" s="58">
        <v>120443</v>
      </c>
    </row>
    <row r="43" spans="1:11" ht="12">
      <c r="A43" s="25">
        <v>3</v>
      </c>
      <c r="C43" s="4" t="s">
        <v>11</v>
      </c>
      <c r="D43" s="10" t="s">
        <v>24</v>
      </c>
      <c r="E43" s="25">
        <v>3</v>
      </c>
      <c r="G43" s="58">
        <v>0</v>
      </c>
      <c r="H43" s="58">
        <v>0</v>
      </c>
      <c r="I43" s="26"/>
      <c r="J43" s="58">
        <v>0</v>
      </c>
      <c r="K43" s="58">
        <v>0</v>
      </c>
    </row>
    <row r="44" spans="1:11" ht="12">
      <c r="A44" s="25">
        <v>4</v>
      </c>
      <c r="C44" s="4" t="s">
        <v>12</v>
      </c>
      <c r="D44" s="10" t="s">
        <v>25</v>
      </c>
      <c r="E44" s="25">
        <v>4</v>
      </c>
      <c r="G44" s="58">
        <v>150.10000000000002</v>
      </c>
      <c r="H44" s="58">
        <v>19224968</v>
      </c>
      <c r="I44" s="26"/>
      <c r="J44" s="58">
        <v>171.5888279277904</v>
      </c>
      <c r="K44" s="58">
        <v>22535378</v>
      </c>
    </row>
    <row r="45" spans="1:11" ht="12">
      <c r="A45" s="25">
        <v>5</v>
      </c>
      <c r="C45" s="4" t="s">
        <v>13</v>
      </c>
      <c r="D45" s="10" t="s">
        <v>26</v>
      </c>
      <c r="E45" s="25">
        <v>5</v>
      </c>
      <c r="G45" s="58">
        <v>16.33</v>
      </c>
      <c r="H45" s="58">
        <v>1196026</v>
      </c>
      <c r="I45" s="26"/>
      <c r="J45" s="58">
        <v>16.80310418019088</v>
      </c>
      <c r="K45" s="58">
        <v>1216694</v>
      </c>
    </row>
    <row r="46" spans="1:11" ht="12">
      <c r="A46" s="25">
        <v>6</v>
      </c>
      <c r="C46" s="4" t="s">
        <v>14</v>
      </c>
      <c r="D46" s="10" t="s">
        <v>27</v>
      </c>
      <c r="E46" s="25">
        <v>6</v>
      </c>
      <c r="G46" s="58">
        <v>160.49</v>
      </c>
      <c r="H46" s="58">
        <v>20329891</v>
      </c>
      <c r="I46" s="26"/>
      <c r="J46" s="58">
        <v>170.04978502495646</v>
      </c>
      <c r="K46" s="58">
        <v>20255704</v>
      </c>
    </row>
    <row r="47" spans="1:15" ht="12">
      <c r="A47" s="25">
        <v>7</v>
      </c>
      <c r="C47" s="4" t="s">
        <v>19</v>
      </c>
      <c r="D47" s="10" t="s">
        <v>28</v>
      </c>
      <c r="E47" s="25">
        <v>7</v>
      </c>
      <c r="G47" s="58">
        <v>139.14999999999998</v>
      </c>
      <c r="H47" s="58">
        <v>17727958</v>
      </c>
      <c r="I47" s="26"/>
      <c r="J47" s="58">
        <v>142.36862104030544</v>
      </c>
      <c r="K47" s="58">
        <v>18272237</v>
      </c>
      <c r="O47" s="5" t="s">
        <v>0</v>
      </c>
    </row>
    <row r="48" spans="1:11" ht="12">
      <c r="A48" s="25">
        <v>8</v>
      </c>
      <c r="C48" s="4" t="s">
        <v>15</v>
      </c>
      <c r="D48" s="10" t="s">
        <v>29</v>
      </c>
      <c r="E48" s="25">
        <v>8</v>
      </c>
      <c r="G48" s="58">
        <v>0</v>
      </c>
      <c r="H48" s="58">
        <v>1773297</v>
      </c>
      <c r="I48" s="26"/>
      <c r="J48" s="58">
        <v>0</v>
      </c>
      <c r="K48" s="58">
        <v>1881311</v>
      </c>
    </row>
    <row r="49" spans="1:11" ht="12">
      <c r="A49" s="25">
        <v>9</v>
      </c>
      <c r="C49" s="4" t="s">
        <v>21</v>
      </c>
      <c r="D49" s="10" t="s">
        <v>30</v>
      </c>
      <c r="E49" s="25">
        <v>9</v>
      </c>
      <c r="G49" s="51">
        <v>0</v>
      </c>
      <c r="H49" s="51">
        <v>0</v>
      </c>
      <c r="I49" s="26" t="s">
        <v>0</v>
      </c>
      <c r="J49" s="51">
        <v>0</v>
      </c>
      <c r="K49" s="51">
        <v>0</v>
      </c>
    </row>
    <row r="50" spans="1:11" ht="12">
      <c r="A50" s="25">
        <v>10</v>
      </c>
      <c r="C50" s="4" t="s">
        <v>16</v>
      </c>
      <c r="D50" s="10" t="s">
        <v>20</v>
      </c>
      <c r="E50" s="25">
        <v>10</v>
      </c>
      <c r="G50" s="58">
        <v>0</v>
      </c>
      <c r="H50" s="58">
        <v>57683649</v>
      </c>
      <c r="I50" s="26"/>
      <c r="J50" s="58">
        <v>0</v>
      </c>
      <c r="K50" s="58">
        <v>48036096</v>
      </c>
    </row>
    <row r="51" spans="1:11" ht="12">
      <c r="A51" s="25"/>
      <c r="C51" s="4"/>
      <c r="D51" s="10"/>
      <c r="E51" s="25"/>
      <c r="F51" s="11" t="s">
        <v>1</v>
      </c>
      <c r="G51" s="12" t="s">
        <v>1</v>
      </c>
      <c r="H51" s="52"/>
      <c r="I51" s="14"/>
      <c r="J51" s="12"/>
      <c r="K51" s="52"/>
    </row>
    <row r="52" spans="1:11" ht="12">
      <c r="A52" s="5">
        <v>11</v>
      </c>
      <c r="C52" s="4" t="s">
        <v>70</v>
      </c>
      <c r="E52" s="5">
        <v>11</v>
      </c>
      <c r="G52" s="58">
        <v>1008.59</v>
      </c>
      <c r="H52" s="51">
        <v>198997689</v>
      </c>
      <c r="I52" s="26"/>
      <c r="J52" s="58">
        <v>1040.7310760486591</v>
      </c>
      <c r="K52" s="51">
        <v>193782226</v>
      </c>
    </row>
    <row r="53" spans="1:11" ht="12">
      <c r="A53" s="25"/>
      <c r="E53" s="25"/>
      <c r="F53" s="11" t="s">
        <v>1</v>
      </c>
      <c r="G53" s="12" t="s">
        <v>1</v>
      </c>
      <c r="H53" s="15"/>
      <c r="I53" s="14"/>
      <c r="J53" s="12"/>
      <c r="K53" s="15"/>
    </row>
    <row r="54" spans="1:11" ht="12">
      <c r="A54" s="25"/>
      <c r="E54" s="25"/>
      <c r="F54" s="11"/>
      <c r="G54" s="6"/>
      <c r="H54" s="15"/>
      <c r="I54" s="14"/>
      <c r="J54" s="6"/>
      <c r="K54" s="15"/>
    </row>
    <row r="55" spans="1:11" ht="12">
      <c r="A55" s="5">
        <v>12</v>
      </c>
      <c r="C55" s="4" t="s">
        <v>17</v>
      </c>
      <c r="E55" s="5">
        <v>12</v>
      </c>
      <c r="G55" s="28"/>
      <c r="H55" s="28"/>
      <c r="I55" s="26"/>
      <c r="J55" s="58"/>
      <c r="K55" s="28"/>
    </row>
    <row r="56" spans="1:11" ht="12">
      <c r="A56" s="25">
        <v>13</v>
      </c>
      <c r="C56" s="4" t="s">
        <v>38</v>
      </c>
      <c r="D56" s="10" t="s">
        <v>44</v>
      </c>
      <c r="E56" s="25">
        <v>13</v>
      </c>
      <c r="G56" s="58"/>
      <c r="H56" s="51">
        <v>0</v>
      </c>
      <c r="I56" s="26"/>
      <c r="J56" s="58"/>
      <c r="K56" s="51">
        <v>0</v>
      </c>
    </row>
    <row r="57" spans="1:11" ht="12">
      <c r="A57" s="25">
        <v>14</v>
      </c>
      <c r="C57" s="4" t="s">
        <v>39</v>
      </c>
      <c r="D57" s="10" t="s">
        <v>71</v>
      </c>
      <c r="E57" s="25">
        <v>14</v>
      </c>
      <c r="G57" s="58"/>
      <c r="H57" s="51">
        <v>57736629</v>
      </c>
      <c r="I57" s="26"/>
      <c r="J57" s="58"/>
      <c r="K57" s="51">
        <v>50007827</v>
      </c>
    </row>
    <row r="58" spans="1:11" ht="12">
      <c r="A58" s="25">
        <v>15</v>
      </c>
      <c r="C58" s="4" t="s">
        <v>41</v>
      </c>
      <c r="D58" s="10"/>
      <c r="E58" s="25">
        <v>15</v>
      </c>
      <c r="G58" s="58"/>
      <c r="H58" s="51">
        <v>756703</v>
      </c>
      <c r="I58" s="26"/>
      <c r="J58" s="58"/>
      <c r="K58" s="51">
        <v>841216</v>
      </c>
    </row>
    <row r="59" spans="1:11" ht="12">
      <c r="A59" s="25">
        <v>16</v>
      </c>
      <c r="C59" s="4" t="s">
        <v>40</v>
      </c>
      <c r="D59" s="10"/>
      <c r="E59" s="25">
        <v>16</v>
      </c>
      <c r="G59" s="58"/>
      <c r="H59" s="51">
        <v>4155781.8900000006</v>
      </c>
      <c r="I59" s="26"/>
      <c r="J59" s="58"/>
      <c r="K59" s="51">
        <v>4477440</v>
      </c>
    </row>
    <row r="60" spans="1:254" ht="12">
      <c r="A60" s="10">
        <v>17</v>
      </c>
      <c r="B60" s="10"/>
      <c r="C60" s="39" t="s">
        <v>72</v>
      </c>
      <c r="D60" s="10" t="s">
        <v>73</v>
      </c>
      <c r="E60" s="10">
        <v>17</v>
      </c>
      <c r="F60" s="10"/>
      <c r="G60" s="58"/>
      <c r="H60" s="51">
        <v>4912484.890000001</v>
      </c>
      <c r="I60" s="39"/>
      <c r="J60" s="58"/>
      <c r="K60" s="51">
        <v>5318656</v>
      </c>
      <c r="L60" s="10"/>
      <c r="M60" s="39"/>
      <c r="N60" s="10"/>
      <c r="O60" s="39"/>
      <c r="P60" s="10"/>
      <c r="Q60" s="39"/>
      <c r="R60" s="10"/>
      <c r="S60" s="39"/>
      <c r="T60" s="10"/>
      <c r="U60" s="39"/>
      <c r="V60" s="10"/>
      <c r="W60" s="39"/>
      <c r="X60" s="10"/>
      <c r="Y60" s="39"/>
      <c r="Z60" s="10"/>
      <c r="AA60" s="39"/>
      <c r="AB60" s="10"/>
      <c r="AC60" s="39"/>
      <c r="AD60" s="10"/>
      <c r="AE60" s="39"/>
      <c r="AF60" s="10"/>
      <c r="AG60" s="39"/>
      <c r="AH60" s="10"/>
      <c r="AI60" s="39"/>
      <c r="AJ60" s="10"/>
      <c r="AK60" s="39"/>
      <c r="AL60" s="10"/>
      <c r="AM60" s="39"/>
      <c r="AN60" s="10"/>
      <c r="AO60" s="39"/>
      <c r="AP60" s="10"/>
      <c r="AQ60" s="39"/>
      <c r="AR60" s="10"/>
      <c r="AS60" s="39"/>
      <c r="AT60" s="10"/>
      <c r="AU60" s="39"/>
      <c r="AV60" s="10"/>
      <c r="AW60" s="39"/>
      <c r="AX60" s="10"/>
      <c r="AY60" s="39"/>
      <c r="AZ60" s="10"/>
      <c r="BA60" s="39"/>
      <c r="BB60" s="10"/>
      <c r="BC60" s="39"/>
      <c r="BD60" s="10"/>
      <c r="BE60" s="39"/>
      <c r="BF60" s="10"/>
      <c r="BG60" s="39"/>
      <c r="BH60" s="10"/>
      <c r="BI60" s="39"/>
      <c r="BJ60" s="10"/>
      <c r="BK60" s="39"/>
      <c r="BL60" s="10"/>
      <c r="BM60" s="39"/>
      <c r="BN60" s="10"/>
      <c r="BO60" s="39"/>
      <c r="BP60" s="10"/>
      <c r="BQ60" s="39"/>
      <c r="BR60" s="10"/>
      <c r="BS60" s="39"/>
      <c r="BT60" s="10"/>
      <c r="BU60" s="39"/>
      <c r="BV60" s="10"/>
      <c r="BW60" s="39"/>
      <c r="BX60" s="10"/>
      <c r="BY60" s="39"/>
      <c r="BZ60" s="10"/>
      <c r="CA60" s="39"/>
      <c r="CB60" s="10"/>
      <c r="CC60" s="39"/>
      <c r="CD60" s="10"/>
      <c r="CE60" s="39"/>
      <c r="CF60" s="10"/>
      <c r="CG60" s="39"/>
      <c r="CH60" s="10"/>
      <c r="CI60" s="39"/>
      <c r="CJ60" s="10"/>
      <c r="CK60" s="39"/>
      <c r="CL60" s="10"/>
      <c r="CM60" s="39"/>
      <c r="CN60" s="10"/>
      <c r="CO60" s="39"/>
      <c r="CP60" s="10"/>
      <c r="CQ60" s="39"/>
      <c r="CR60" s="10"/>
      <c r="CS60" s="39"/>
      <c r="CT60" s="10"/>
      <c r="CU60" s="39"/>
      <c r="CV60" s="10"/>
      <c r="CW60" s="39"/>
      <c r="CX60" s="10"/>
      <c r="CY60" s="39"/>
      <c r="CZ60" s="10"/>
      <c r="DA60" s="39"/>
      <c r="DB60" s="10"/>
      <c r="DC60" s="39"/>
      <c r="DD60" s="10"/>
      <c r="DE60" s="39"/>
      <c r="DF60" s="10"/>
      <c r="DG60" s="39"/>
      <c r="DH60" s="10"/>
      <c r="DI60" s="39"/>
      <c r="DJ60" s="10"/>
      <c r="DK60" s="39"/>
      <c r="DL60" s="10"/>
      <c r="DM60" s="39"/>
      <c r="DN60" s="10"/>
      <c r="DO60" s="39"/>
      <c r="DP60" s="10"/>
      <c r="DQ60" s="39"/>
      <c r="DR60" s="10"/>
      <c r="DS60" s="39"/>
      <c r="DT60" s="10"/>
      <c r="DU60" s="39"/>
      <c r="DV60" s="10"/>
      <c r="DW60" s="39"/>
      <c r="DX60" s="10"/>
      <c r="DY60" s="39"/>
      <c r="DZ60" s="10"/>
      <c r="EA60" s="39"/>
      <c r="EB60" s="10"/>
      <c r="EC60" s="39"/>
      <c r="ED60" s="10"/>
      <c r="EE60" s="39"/>
      <c r="EF60" s="10"/>
      <c r="EG60" s="39"/>
      <c r="EH60" s="10"/>
      <c r="EI60" s="39"/>
      <c r="EJ60" s="10"/>
      <c r="EK60" s="39"/>
      <c r="EL60" s="10"/>
      <c r="EM60" s="39"/>
      <c r="EN60" s="10"/>
      <c r="EO60" s="39"/>
      <c r="EP60" s="10"/>
      <c r="EQ60" s="39"/>
      <c r="ER60" s="10"/>
      <c r="ES60" s="39"/>
      <c r="ET60" s="10"/>
      <c r="EU60" s="39"/>
      <c r="EV60" s="10"/>
      <c r="EW60" s="39"/>
      <c r="EX60" s="10"/>
      <c r="EY60" s="39"/>
      <c r="EZ60" s="10"/>
      <c r="FA60" s="39"/>
      <c r="FB60" s="10"/>
      <c r="FC60" s="39"/>
      <c r="FD60" s="10"/>
      <c r="FE60" s="39"/>
      <c r="FF60" s="10"/>
      <c r="FG60" s="39"/>
      <c r="FH60" s="10"/>
      <c r="FI60" s="39"/>
      <c r="FJ60" s="10"/>
      <c r="FK60" s="39"/>
      <c r="FL60" s="10"/>
      <c r="FM60" s="39"/>
      <c r="FN60" s="10"/>
      <c r="FO60" s="39"/>
      <c r="FP60" s="10"/>
      <c r="FQ60" s="39"/>
      <c r="FR60" s="10"/>
      <c r="FS60" s="39"/>
      <c r="FT60" s="10"/>
      <c r="FU60" s="39"/>
      <c r="FV60" s="10"/>
      <c r="FW60" s="39"/>
      <c r="FX60" s="10"/>
      <c r="FY60" s="39"/>
      <c r="FZ60" s="10"/>
      <c r="GA60" s="39"/>
      <c r="GB60" s="10"/>
      <c r="GC60" s="39"/>
      <c r="GD60" s="10"/>
      <c r="GE60" s="39"/>
      <c r="GF60" s="10"/>
      <c r="GG60" s="39"/>
      <c r="GH60" s="10"/>
      <c r="GI60" s="39"/>
      <c r="GJ60" s="10"/>
      <c r="GK60" s="39"/>
      <c r="GL60" s="10"/>
      <c r="GM60" s="39"/>
      <c r="GN60" s="10"/>
      <c r="GO60" s="39"/>
      <c r="GP60" s="10"/>
      <c r="GQ60" s="39"/>
      <c r="GR60" s="10"/>
      <c r="GS60" s="39"/>
      <c r="GT60" s="10"/>
      <c r="GU60" s="39"/>
      <c r="GV60" s="10"/>
      <c r="GW60" s="39"/>
      <c r="GX60" s="10"/>
      <c r="GY60" s="39"/>
      <c r="GZ60" s="10"/>
      <c r="HA60" s="39"/>
      <c r="HB60" s="10"/>
      <c r="HC60" s="39"/>
      <c r="HD60" s="10"/>
      <c r="HE60" s="39"/>
      <c r="HF60" s="10"/>
      <c r="HG60" s="39"/>
      <c r="HH60" s="10"/>
      <c r="HI60" s="39"/>
      <c r="HJ60" s="10"/>
      <c r="HK60" s="39"/>
      <c r="HL60" s="10"/>
      <c r="HM60" s="39"/>
      <c r="HN60" s="10"/>
      <c r="HO60" s="39"/>
      <c r="HP60" s="10"/>
      <c r="HQ60" s="39"/>
      <c r="HR60" s="10"/>
      <c r="HS60" s="39"/>
      <c r="HT60" s="10"/>
      <c r="HU60" s="39"/>
      <c r="HV60" s="10"/>
      <c r="HW60" s="39"/>
      <c r="HX60" s="10"/>
      <c r="HY60" s="39"/>
      <c r="HZ60" s="10"/>
      <c r="IA60" s="39"/>
      <c r="IB60" s="10"/>
      <c r="IC60" s="39"/>
      <c r="ID60" s="10"/>
      <c r="IE60" s="39"/>
      <c r="IF60" s="10"/>
      <c r="IG60" s="39"/>
      <c r="IH60" s="10"/>
      <c r="II60" s="39"/>
      <c r="IJ60" s="10"/>
      <c r="IK60" s="39"/>
      <c r="IL60" s="10"/>
      <c r="IM60" s="39"/>
      <c r="IN60" s="10"/>
      <c r="IO60" s="39"/>
      <c r="IP60" s="10"/>
      <c r="IQ60" s="39"/>
      <c r="IR60" s="10"/>
      <c r="IS60" s="39"/>
      <c r="IT60" s="10"/>
    </row>
    <row r="61" spans="1:11" ht="12">
      <c r="A61" s="25">
        <v>18</v>
      </c>
      <c r="C61" s="4" t="s">
        <v>43</v>
      </c>
      <c r="D61" s="10" t="s">
        <v>73</v>
      </c>
      <c r="E61" s="25">
        <v>18</v>
      </c>
      <c r="G61" s="58"/>
      <c r="H61" s="51">
        <v>35655105.25</v>
      </c>
      <c r="I61" s="26"/>
      <c r="J61" s="58"/>
      <c r="K61" s="51">
        <v>37779129</v>
      </c>
    </row>
    <row r="62" spans="1:11" ht="12">
      <c r="A62" s="25">
        <v>19</v>
      </c>
      <c r="C62" s="4" t="s">
        <v>35</v>
      </c>
      <c r="D62" s="10" t="s">
        <v>73</v>
      </c>
      <c r="E62" s="25">
        <v>19</v>
      </c>
      <c r="G62" s="58"/>
      <c r="H62" s="51">
        <v>13251632.159999998</v>
      </c>
      <c r="I62" s="26"/>
      <c r="J62" s="58"/>
      <c r="K62" s="51">
        <v>15421278</v>
      </c>
    </row>
    <row r="63" spans="1:11" ht="12">
      <c r="A63" s="25">
        <v>20</v>
      </c>
      <c r="C63" s="4" t="s">
        <v>34</v>
      </c>
      <c r="D63" s="10" t="s">
        <v>73</v>
      </c>
      <c r="E63" s="25">
        <v>20</v>
      </c>
      <c r="G63" s="58"/>
      <c r="H63" s="51">
        <v>53819222.3</v>
      </c>
      <c r="I63" s="26"/>
      <c r="J63" s="58"/>
      <c r="K63" s="51">
        <v>58519063</v>
      </c>
    </row>
    <row r="64" spans="1:12" ht="12">
      <c r="A64" s="10">
        <v>21</v>
      </c>
      <c r="C64" s="4" t="s">
        <v>74</v>
      </c>
      <c r="D64" s="10" t="s">
        <v>75</v>
      </c>
      <c r="E64" s="25">
        <v>21</v>
      </c>
      <c r="G64" s="58"/>
      <c r="H64" s="51">
        <v>22471478.97</v>
      </c>
      <c r="I64" s="26"/>
      <c r="J64" s="58"/>
      <c r="K64" s="51">
        <v>14546727</v>
      </c>
      <c r="L64" s="5" t="s">
        <v>0</v>
      </c>
    </row>
    <row r="65" spans="1:11" ht="12">
      <c r="A65" s="10">
        <v>22</v>
      </c>
      <c r="C65" s="4" t="s">
        <v>50</v>
      </c>
      <c r="D65" s="10"/>
      <c r="E65" s="25">
        <v>22</v>
      </c>
      <c r="G65" s="58"/>
      <c r="H65" s="51">
        <v>3431604</v>
      </c>
      <c r="I65" s="26" t="s">
        <v>0</v>
      </c>
      <c r="J65" s="58"/>
      <c r="K65" s="51">
        <v>0</v>
      </c>
    </row>
    <row r="66" spans="1:17" ht="12">
      <c r="A66" s="25">
        <v>23</v>
      </c>
      <c r="C66" s="7"/>
      <c r="E66" s="25">
        <v>23</v>
      </c>
      <c r="F66" s="11" t="s">
        <v>1</v>
      </c>
      <c r="G66" s="12"/>
      <c r="H66" s="15"/>
      <c r="I66" s="14"/>
      <c r="J66" s="12"/>
      <c r="K66" s="15"/>
      <c r="Q66" s="5" t="s">
        <v>0</v>
      </c>
    </row>
    <row r="67" spans="1:5" ht="12">
      <c r="A67" s="25">
        <v>24</v>
      </c>
      <c r="C67" s="7"/>
      <c r="D67" s="4"/>
      <c r="E67" s="25">
        <v>24</v>
      </c>
    </row>
    <row r="68" spans="1:11" ht="12">
      <c r="A68" s="25">
        <v>25</v>
      </c>
      <c r="C68" s="4" t="s">
        <v>57</v>
      </c>
      <c r="D68" s="10" t="s">
        <v>76</v>
      </c>
      <c r="E68" s="25">
        <v>25</v>
      </c>
      <c r="G68" s="58"/>
      <c r="H68" s="51">
        <v>61538754.489999995</v>
      </c>
      <c r="I68" s="26"/>
      <c r="J68" s="58"/>
      <c r="K68" s="51">
        <v>70708609</v>
      </c>
    </row>
    <row r="69" spans="1:11" ht="12">
      <c r="A69" s="5">
        <v>26</v>
      </c>
      <c r="E69" s="5">
        <v>26</v>
      </c>
      <c r="F69" s="11" t="s">
        <v>1</v>
      </c>
      <c r="G69" s="12"/>
      <c r="H69" s="15"/>
      <c r="I69" s="14"/>
      <c r="J69" s="12"/>
      <c r="K69" s="15"/>
    </row>
    <row r="70" spans="1:11" ht="12">
      <c r="A70" s="25">
        <v>27</v>
      </c>
      <c r="C70" s="4" t="s">
        <v>54</v>
      </c>
      <c r="E70" s="25">
        <v>27</v>
      </c>
      <c r="F70" s="35"/>
      <c r="G70" s="58"/>
      <c r="H70" s="148">
        <v>198997688.76</v>
      </c>
      <c r="I70" s="28"/>
      <c r="J70" s="59"/>
      <c r="K70" s="148">
        <v>193782226</v>
      </c>
    </row>
    <row r="71" spans="1:11" ht="12">
      <c r="A71" s="25"/>
      <c r="C71" s="4"/>
      <c r="E71" s="25"/>
      <c r="F71" s="35"/>
      <c r="G71" s="28"/>
      <c r="H71" s="28"/>
      <c r="I71" s="28"/>
      <c r="K71" s="135"/>
    </row>
    <row r="72" spans="3:11" ht="29.25" customHeight="1">
      <c r="C72" s="201" t="s">
        <v>56</v>
      </c>
      <c r="D72" s="201"/>
      <c r="E72" s="201"/>
      <c r="F72" s="201"/>
      <c r="G72" s="201"/>
      <c r="H72" s="201"/>
      <c r="I72" s="201"/>
      <c r="J72" s="201"/>
      <c r="K72" s="61"/>
    </row>
    <row r="73" spans="4:13" ht="12">
      <c r="D73" s="10"/>
      <c r="F73" s="11"/>
      <c r="G73" s="146" t="s">
        <v>266</v>
      </c>
      <c r="H73" s="13">
        <v>-0.24000000953674316</v>
      </c>
      <c r="I73" s="14"/>
      <c r="J73" s="12"/>
      <c r="K73" s="13">
        <v>0</v>
      </c>
      <c r="M73" s="5" t="s">
        <v>0</v>
      </c>
    </row>
    <row r="74" spans="3:11" ht="12">
      <c r="C74" s="142" t="s">
        <v>267</v>
      </c>
      <c r="G74" s="5"/>
      <c r="H74" s="5"/>
      <c r="J74" s="5"/>
      <c r="K74" s="5"/>
    </row>
    <row r="75" spans="4:11" ht="12">
      <c r="D75" s="10"/>
      <c r="F75" s="11"/>
      <c r="G75" s="12"/>
      <c r="I75" s="14"/>
      <c r="J75" s="12"/>
      <c r="K75" s="15"/>
    </row>
    <row r="76" ht="12">
      <c r="E76" s="22"/>
    </row>
    <row r="77" spans="1:13" ht="12">
      <c r="A77" s="34" t="s">
        <v>67</v>
      </c>
      <c r="E77" s="22"/>
      <c r="G77" s="6"/>
      <c r="H77" s="20"/>
      <c r="J77" s="6"/>
      <c r="K77" s="33" t="s">
        <v>78</v>
      </c>
      <c r="L77" s="35"/>
      <c r="M77" s="62"/>
    </row>
    <row r="78" spans="1:13" s="17" customFormat="1" ht="12">
      <c r="A78" s="202" t="s">
        <v>79</v>
      </c>
      <c r="B78" s="202"/>
      <c r="C78" s="202"/>
      <c r="D78" s="202"/>
      <c r="E78" s="202"/>
      <c r="F78" s="202"/>
      <c r="G78" s="202"/>
      <c r="H78" s="202"/>
      <c r="I78" s="202"/>
      <c r="J78" s="202"/>
      <c r="K78" s="202"/>
      <c r="L78" s="63"/>
      <c r="M78" s="64"/>
    </row>
    <row r="79" spans="1:13" ht="12">
      <c r="A79" s="34" t="s">
        <v>268</v>
      </c>
      <c r="H79" s="20"/>
      <c r="J79" s="6"/>
      <c r="K79" s="36" t="s">
        <v>64</v>
      </c>
      <c r="L79" s="35"/>
      <c r="M79" s="62"/>
    </row>
    <row r="80" spans="1:11" ht="12">
      <c r="A80" s="11" t="s">
        <v>1</v>
      </c>
      <c r="B80" s="11" t="s">
        <v>1</v>
      </c>
      <c r="C80" s="11" t="s">
        <v>1</v>
      </c>
      <c r="D80" s="11" t="s">
        <v>1</v>
      </c>
      <c r="E80" s="11" t="s">
        <v>1</v>
      </c>
      <c r="F80" s="11" t="s">
        <v>1</v>
      </c>
      <c r="G80" s="12" t="s">
        <v>1</v>
      </c>
      <c r="H80" s="15" t="s">
        <v>1</v>
      </c>
      <c r="I80" s="11" t="s">
        <v>1</v>
      </c>
      <c r="J80" s="12" t="s">
        <v>1</v>
      </c>
      <c r="K80" s="15" t="s">
        <v>1</v>
      </c>
    </row>
    <row r="81" spans="1:11" ht="12">
      <c r="A81" s="37" t="s">
        <v>2</v>
      </c>
      <c r="E81" s="37" t="s">
        <v>2</v>
      </c>
      <c r="G81" s="2"/>
      <c r="H81" s="3" t="s">
        <v>51</v>
      </c>
      <c r="I81" s="1"/>
      <c r="J81" s="5"/>
      <c r="K81" s="5"/>
    </row>
    <row r="82" spans="1:11" ht="12">
      <c r="A82" s="37" t="s">
        <v>4</v>
      </c>
      <c r="E82" s="37" t="s">
        <v>4</v>
      </c>
      <c r="G82" s="2"/>
      <c r="H82" s="3" t="s">
        <v>7</v>
      </c>
      <c r="I82" s="1"/>
      <c r="J82" s="5"/>
      <c r="K82" s="5"/>
    </row>
    <row r="83" spans="1:11" ht="12">
      <c r="A83" s="11" t="s">
        <v>1</v>
      </c>
      <c r="B83" s="11" t="s">
        <v>1</v>
      </c>
      <c r="C83" s="11" t="s">
        <v>1</v>
      </c>
      <c r="D83" s="11" t="s">
        <v>1</v>
      </c>
      <c r="E83" s="11" t="s">
        <v>1</v>
      </c>
      <c r="F83" s="11" t="s">
        <v>1</v>
      </c>
      <c r="G83" s="12" t="s">
        <v>1</v>
      </c>
      <c r="H83" s="15" t="s">
        <v>1</v>
      </c>
      <c r="I83" s="11" t="s">
        <v>1</v>
      </c>
      <c r="J83" s="5"/>
      <c r="K83" s="5"/>
    </row>
    <row r="84" spans="1:11" ht="12">
      <c r="A84" s="25">
        <v>1</v>
      </c>
      <c r="C84" s="4" t="s">
        <v>80</v>
      </c>
      <c r="E84" s="25">
        <v>1</v>
      </c>
      <c r="G84" s="6"/>
      <c r="H84" s="26"/>
      <c r="J84" s="5"/>
      <c r="K84" s="5"/>
    </row>
    <row r="85" spans="1:11" ht="12">
      <c r="A85" s="10" t="s">
        <v>81</v>
      </c>
      <c r="C85" s="4" t="s">
        <v>82</v>
      </c>
      <c r="E85" s="10" t="s">
        <v>81</v>
      </c>
      <c r="F85" s="65"/>
      <c r="G85" s="66"/>
      <c r="H85" s="76">
        <v>0</v>
      </c>
      <c r="I85" s="66"/>
      <c r="J85" s="5"/>
      <c r="K85" s="5"/>
    </row>
    <row r="86" spans="1:11" ht="12">
      <c r="A86" s="10" t="s">
        <v>83</v>
      </c>
      <c r="C86" s="4" t="s">
        <v>84</v>
      </c>
      <c r="E86" s="10" t="s">
        <v>83</v>
      </c>
      <c r="F86" s="65"/>
      <c r="G86" s="66"/>
      <c r="H86" s="76">
        <v>0</v>
      </c>
      <c r="I86" s="66"/>
      <c r="J86" s="5"/>
      <c r="K86" s="5"/>
    </row>
    <row r="87" spans="1:11" ht="12">
      <c r="A87" s="10" t="s">
        <v>85</v>
      </c>
      <c r="C87" s="4" t="s">
        <v>86</v>
      </c>
      <c r="E87" s="10" t="s">
        <v>85</v>
      </c>
      <c r="F87" s="65"/>
      <c r="G87" s="66"/>
      <c r="H87" s="76">
        <v>396</v>
      </c>
      <c r="I87" s="66"/>
      <c r="J87" s="5"/>
      <c r="K87" s="5"/>
    </row>
    <row r="88" spans="1:11" ht="12">
      <c r="A88" s="25">
        <v>3</v>
      </c>
      <c r="C88" s="4" t="s">
        <v>87</v>
      </c>
      <c r="E88" s="25">
        <v>3</v>
      </c>
      <c r="F88" s="65"/>
      <c r="G88" s="66"/>
      <c r="H88" s="76">
        <v>2505</v>
      </c>
      <c r="I88" s="66"/>
      <c r="J88" s="5"/>
      <c r="K88" s="5"/>
    </row>
    <row r="89" spans="1:11" ht="12">
      <c r="A89" s="25">
        <v>4</v>
      </c>
      <c r="C89" s="4" t="s">
        <v>88</v>
      </c>
      <c r="E89" s="25">
        <v>4</v>
      </c>
      <c r="F89" s="65"/>
      <c r="G89" s="66"/>
      <c r="H89" s="76">
        <v>2901</v>
      </c>
      <c r="I89" s="66"/>
      <c r="J89" s="5"/>
      <c r="K89" s="5"/>
    </row>
    <row r="90" spans="1:11" ht="12">
      <c r="A90" s="25">
        <v>5</v>
      </c>
      <c r="E90" s="25">
        <v>5</v>
      </c>
      <c r="F90" s="65"/>
      <c r="G90" s="66"/>
      <c r="H90" s="76"/>
      <c r="I90" s="66"/>
      <c r="J90" s="5"/>
      <c r="K90" s="5"/>
    </row>
    <row r="91" spans="1:11" ht="12">
      <c r="A91" s="25">
        <v>6</v>
      </c>
      <c r="C91" s="4" t="s">
        <v>89</v>
      </c>
      <c r="E91" s="25">
        <v>6</v>
      </c>
      <c r="F91" s="65"/>
      <c r="G91" s="66"/>
      <c r="H91" s="76">
        <v>14</v>
      </c>
      <c r="I91" s="66"/>
      <c r="J91" s="5"/>
      <c r="K91" s="5"/>
    </row>
    <row r="92" spans="1:11" ht="12">
      <c r="A92" s="25">
        <v>7</v>
      </c>
      <c r="C92" s="4" t="s">
        <v>90</v>
      </c>
      <c r="E92" s="25">
        <v>7</v>
      </c>
      <c r="F92" s="65"/>
      <c r="G92" s="66"/>
      <c r="H92" s="76">
        <v>458</v>
      </c>
      <c r="I92" s="66"/>
      <c r="J92" s="5"/>
      <c r="K92" s="5"/>
    </row>
    <row r="93" spans="1:11" ht="12">
      <c r="A93" s="25">
        <v>8</v>
      </c>
      <c r="C93" s="4" t="s">
        <v>91</v>
      </c>
      <c r="E93" s="25">
        <v>8</v>
      </c>
      <c r="F93" s="65"/>
      <c r="G93" s="66"/>
      <c r="H93" s="76">
        <v>472</v>
      </c>
      <c r="I93" s="66"/>
      <c r="J93" s="5"/>
      <c r="K93" s="5"/>
    </row>
    <row r="94" spans="1:11" ht="12">
      <c r="A94" s="25">
        <v>9</v>
      </c>
      <c r="E94" s="25">
        <v>9</v>
      </c>
      <c r="F94" s="65"/>
      <c r="G94" s="66"/>
      <c r="H94" s="76"/>
      <c r="I94" s="66"/>
      <c r="J94" s="5"/>
      <c r="K94" s="5"/>
    </row>
    <row r="95" spans="1:11" ht="12">
      <c r="A95" s="25">
        <v>10</v>
      </c>
      <c r="C95" s="4" t="s">
        <v>92</v>
      </c>
      <c r="E95" s="25">
        <v>10</v>
      </c>
      <c r="F95" s="65"/>
      <c r="G95" s="66"/>
      <c r="H95" s="76">
        <v>410</v>
      </c>
      <c r="I95" s="66"/>
      <c r="J95" s="5"/>
      <c r="K95" s="5"/>
    </row>
    <row r="96" spans="1:11" ht="12">
      <c r="A96" s="25">
        <v>11</v>
      </c>
      <c r="C96" s="4" t="s">
        <v>93</v>
      </c>
      <c r="E96" s="25">
        <v>11</v>
      </c>
      <c r="F96" s="65"/>
      <c r="G96" s="66"/>
      <c r="H96" s="76">
        <v>2963</v>
      </c>
      <c r="I96" s="66"/>
      <c r="J96" s="5"/>
      <c r="K96" s="5"/>
    </row>
    <row r="97" spans="1:11" ht="12">
      <c r="A97" s="25">
        <v>12</v>
      </c>
      <c r="C97" s="4" t="s">
        <v>94</v>
      </c>
      <c r="E97" s="25">
        <v>12</v>
      </c>
      <c r="F97" s="65"/>
      <c r="G97" s="66"/>
      <c r="H97" s="76">
        <v>3373</v>
      </c>
      <c r="I97" s="66"/>
      <c r="J97" s="5"/>
      <c r="K97" s="5"/>
    </row>
    <row r="98" spans="1:11" ht="12">
      <c r="A98" s="25">
        <v>13</v>
      </c>
      <c r="E98" s="25">
        <v>13</v>
      </c>
      <c r="G98" s="66"/>
      <c r="H98" s="77"/>
      <c r="I98" s="67"/>
      <c r="J98" s="5"/>
      <c r="K98" s="5"/>
    </row>
    <row r="99" spans="1:11" ht="12">
      <c r="A99" s="25">
        <v>15</v>
      </c>
      <c r="C99" s="4" t="s">
        <v>95</v>
      </c>
      <c r="E99" s="25">
        <v>15</v>
      </c>
      <c r="G99" s="66"/>
      <c r="H99" s="147"/>
      <c r="I99" s="67"/>
      <c r="J99" s="5"/>
      <c r="K99" s="5"/>
    </row>
    <row r="100" spans="1:11" ht="12">
      <c r="A100" s="25">
        <v>16</v>
      </c>
      <c r="C100" s="4" t="s">
        <v>96</v>
      </c>
      <c r="E100" s="25">
        <v>16</v>
      </c>
      <c r="G100" s="66"/>
      <c r="H100" s="77">
        <v>58997.23954936259</v>
      </c>
      <c r="I100" s="69"/>
      <c r="J100" s="5"/>
      <c r="K100" s="5"/>
    </row>
    <row r="101" spans="1:11" ht="12">
      <c r="A101" s="25">
        <v>17</v>
      </c>
      <c r="C101" s="4" t="s">
        <v>97</v>
      </c>
      <c r="E101" s="25">
        <v>17</v>
      </c>
      <c r="G101" s="66"/>
      <c r="H101" s="67">
        <v>1860</v>
      </c>
      <c r="I101" s="67"/>
      <c r="J101" s="5"/>
      <c r="K101" s="5"/>
    </row>
    <row r="102" spans="1:11" ht="12">
      <c r="A102" s="25">
        <v>18</v>
      </c>
      <c r="E102" s="25">
        <v>18</v>
      </c>
      <c r="G102" s="66"/>
      <c r="H102" s="67"/>
      <c r="I102" s="67"/>
      <c r="J102" s="5"/>
      <c r="K102" s="5"/>
    </row>
    <row r="103" spans="1:11" ht="12">
      <c r="A103" s="5">
        <v>19</v>
      </c>
      <c r="C103" s="4" t="s">
        <v>98</v>
      </c>
      <c r="E103" s="5">
        <v>19</v>
      </c>
      <c r="G103" s="66"/>
      <c r="H103" s="67"/>
      <c r="I103" s="67"/>
      <c r="J103" s="5"/>
      <c r="K103" s="5"/>
    </row>
    <row r="104" spans="1:11" ht="12">
      <c r="A104" s="25">
        <v>20</v>
      </c>
      <c r="C104" s="4" t="s">
        <v>99</v>
      </c>
      <c r="E104" s="25">
        <v>20</v>
      </c>
      <c r="F104" s="21"/>
      <c r="G104" s="70"/>
      <c r="H104" s="106">
        <v>310.37</v>
      </c>
      <c r="I104" s="70"/>
      <c r="J104" s="5"/>
      <c r="K104" s="5"/>
    </row>
    <row r="105" spans="1:11" ht="12">
      <c r="A105" s="25">
        <v>21</v>
      </c>
      <c r="C105" s="4" t="s">
        <v>100</v>
      </c>
      <c r="E105" s="25">
        <v>21</v>
      </c>
      <c r="F105" s="21"/>
      <c r="G105" s="70"/>
      <c r="H105" s="106">
        <v>277.32</v>
      </c>
      <c r="I105" s="70"/>
      <c r="J105" s="5"/>
      <c r="K105" s="5"/>
    </row>
    <row r="106" spans="1:11" ht="12">
      <c r="A106" s="25">
        <v>22</v>
      </c>
      <c r="C106" s="4" t="s">
        <v>101</v>
      </c>
      <c r="E106" s="25">
        <v>22</v>
      </c>
      <c r="F106" s="21"/>
      <c r="G106" s="70"/>
      <c r="H106" s="106">
        <v>33.05</v>
      </c>
      <c r="I106" s="70"/>
      <c r="J106" s="5"/>
      <c r="K106" s="5"/>
    </row>
    <row r="107" spans="1:11" ht="12">
      <c r="A107" s="25">
        <v>23</v>
      </c>
      <c r="E107" s="25">
        <v>23</v>
      </c>
      <c r="F107" s="21"/>
      <c r="G107" s="70"/>
      <c r="H107" s="106"/>
      <c r="I107" s="70"/>
      <c r="J107" s="5"/>
      <c r="K107" s="5"/>
    </row>
    <row r="108" spans="1:11" ht="12">
      <c r="A108" s="25">
        <v>24</v>
      </c>
      <c r="C108" s="4" t="s">
        <v>102</v>
      </c>
      <c r="E108" s="25">
        <v>24</v>
      </c>
      <c r="F108" s="21"/>
      <c r="G108" s="70"/>
      <c r="H108" s="70"/>
      <c r="I108" s="70"/>
      <c r="K108" s="5"/>
    </row>
    <row r="109" spans="1:11" ht="12">
      <c r="A109" s="25">
        <v>25</v>
      </c>
      <c r="C109" s="4" t="s">
        <v>103</v>
      </c>
      <c r="E109" s="25">
        <v>25</v>
      </c>
      <c r="G109" s="66"/>
      <c r="H109" s="67"/>
      <c r="I109" s="67"/>
      <c r="K109" s="5"/>
    </row>
    <row r="110" spans="1:11" ht="12">
      <c r="A110" s="25">
        <v>26</v>
      </c>
      <c r="C110" s="4" t="s">
        <v>104</v>
      </c>
      <c r="E110" s="25">
        <v>26</v>
      </c>
      <c r="G110" s="66"/>
      <c r="H110" s="67">
        <v>158581.4510312996</v>
      </c>
      <c r="I110" s="67"/>
      <c r="J110" s="5"/>
      <c r="K110" s="5"/>
    </row>
    <row r="111" spans="1:11" ht="12">
      <c r="A111" s="25">
        <v>27</v>
      </c>
      <c r="C111" s="4" t="s">
        <v>105</v>
      </c>
      <c r="E111" s="25">
        <v>27</v>
      </c>
      <c r="G111" s="66"/>
      <c r="H111" s="67">
        <v>86043.60060514373</v>
      </c>
      <c r="I111" s="67"/>
      <c r="J111" s="5"/>
      <c r="K111" s="5"/>
    </row>
    <row r="112" spans="1:11" ht="12">
      <c r="A112" s="25">
        <v>28</v>
      </c>
      <c r="E112" s="25">
        <v>28</v>
      </c>
      <c r="G112" s="66"/>
      <c r="H112" s="67"/>
      <c r="I112" s="67"/>
      <c r="J112" s="5"/>
      <c r="K112" s="5"/>
    </row>
    <row r="113" spans="1:11" ht="12">
      <c r="A113" s="25">
        <v>29</v>
      </c>
      <c r="C113" s="4" t="s">
        <v>106</v>
      </c>
      <c r="E113" s="25">
        <v>29</v>
      </c>
      <c r="F113" s="71"/>
      <c r="G113" s="66"/>
      <c r="H113" s="76">
        <v>1008.59</v>
      </c>
      <c r="I113" s="66"/>
      <c r="J113" s="5"/>
      <c r="K113" s="5"/>
    </row>
    <row r="114" spans="1:11" ht="12">
      <c r="A114" s="4"/>
      <c r="H114" s="20"/>
      <c r="J114" s="5"/>
      <c r="K114" s="5"/>
    </row>
    <row r="115" spans="1:11" ht="12">
      <c r="A115" s="4"/>
      <c r="H115" s="20"/>
      <c r="K115" s="20"/>
    </row>
    <row r="116" spans="1:11" ht="30" customHeight="1">
      <c r="A116" s="4"/>
      <c r="C116" s="208" t="s">
        <v>107</v>
      </c>
      <c r="D116" s="208"/>
      <c r="E116" s="208"/>
      <c r="F116" s="208"/>
      <c r="G116" s="208"/>
      <c r="H116" s="208"/>
      <c r="I116" s="208"/>
      <c r="K116" s="20"/>
    </row>
    <row r="117" spans="1:11" ht="12">
      <c r="A117" s="4"/>
      <c r="H117" s="20"/>
      <c r="K117" s="20"/>
    </row>
    <row r="118" spans="1:11" ht="12">
      <c r="A118" s="4"/>
      <c r="H118" s="20"/>
      <c r="K118" s="20"/>
    </row>
    <row r="119" spans="1:11" ht="12">
      <c r="A119" s="4"/>
      <c r="H119" s="20"/>
      <c r="K119" s="20"/>
    </row>
    <row r="120" spans="1:11" ht="12">
      <c r="A120" s="4"/>
      <c r="C120" s="17"/>
      <c r="D120" s="17"/>
      <c r="E120" s="17"/>
      <c r="F120" s="17"/>
      <c r="G120" s="73"/>
      <c r="H120" s="19"/>
      <c r="K120" s="20"/>
    </row>
    <row r="121" spans="1:11" ht="12">
      <c r="A121" s="4"/>
      <c r="H121" s="20"/>
      <c r="K121" s="20"/>
    </row>
    <row r="122" spans="1:11" ht="12">
      <c r="A122" s="4"/>
      <c r="H122" s="20"/>
      <c r="K122" s="20"/>
    </row>
    <row r="123" spans="1:11" ht="12">
      <c r="A123" s="4"/>
      <c r="H123" s="20"/>
      <c r="K123" s="20"/>
    </row>
    <row r="124" spans="1:11" ht="12">
      <c r="A124" s="4"/>
      <c r="H124" s="20"/>
      <c r="K124" s="20"/>
    </row>
    <row r="125" spans="1:11" ht="12">
      <c r="A125" s="4"/>
      <c r="H125" s="20"/>
      <c r="K125" s="20"/>
    </row>
    <row r="126" spans="1:11" ht="12">
      <c r="A126" s="4"/>
      <c r="H126" s="20"/>
      <c r="K126" s="20"/>
    </row>
    <row r="127" spans="5:13" ht="12">
      <c r="E127" s="22"/>
      <c r="G127" s="6"/>
      <c r="H127" s="20"/>
      <c r="I127" s="35"/>
      <c r="K127" s="20"/>
      <c r="M127" s="62"/>
    </row>
    <row r="128" spans="1:11" ht="12">
      <c r="A128" s="4"/>
      <c r="H128" s="20"/>
      <c r="K128" s="20"/>
    </row>
    <row r="129" spans="1:11" ht="12">
      <c r="A129" s="34" t="s">
        <v>67</v>
      </c>
      <c r="C129" s="74"/>
      <c r="G129" s="5"/>
      <c r="H129" s="5"/>
      <c r="I129" s="39" t="s">
        <v>108</v>
      </c>
      <c r="J129" s="5"/>
      <c r="K129" s="5"/>
    </row>
    <row r="130" spans="1:11" ht="12">
      <c r="A130" s="50"/>
      <c r="B130" s="209" t="s">
        <v>109</v>
      </c>
      <c r="C130" s="209"/>
      <c r="D130" s="209"/>
      <c r="E130" s="209"/>
      <c r="F130" s="209"/>
      <c r="G130" s="209"/>
      <c r="H130" s="209"/>
      <c r="I130" s="209"/>
      <c r="J130" s="209"/>
      <c r="K130" s="209"/>
    </row>
    <row r="131" spans="1:11" ht="12">
      <c r="A131" s="34" t="s">
        <v>268</v>
      </c>
      <c r="G131" s="5"/>
      <c r="H131" s="5"/>
      <c r="I131" s="36" t="s">
        <v>64</v>
      </c>
      <c r="J131" s="5"/>
      <c r="K131" s="5"/>
    </row>
    <row r="132" spans="1:11" ht="12">
      <c r="A132" s="11"/>
      <c r="C132" s="11" t="s">
        <v>1</v>
      </c>
      <c r="D132" s="11" t="s">
        <v>1</v>
      </c>
      <c r="E132" s="11" t="s">
        <v>1</v>
      </c>
      <c r="F132" s="11" t="s">
        <v>1</v>
      </c>
      <c r="G132" s="11" t="s">
        <v>1</v>
      </c>
      <c r="H132" s="11" t="s">
        <v>1</v>
      </c>
      <c r="I132" s="11" t="s">
        <v>1</v>
      </c>
      <c r="J132" s="11" t="s">
        <v>1</v>
      </c>
      <c r="K132" s="5"/>
    </row>
    <row r="133" spans="1:11" ht="12">
      <c r="A133" s="37"/>
      <c r="D133" s="38" t="s">
        <v>51</v>
      </c>
      <c r="G133" s="5"/>
      <c r="H133" s="5"/>
      <c r="J133" s="5"/>
      <c r="K133" s="5"/>
    </row>
    <row r="134" spans="1:11" ht="12">
      <c r="A134" s="37"/>
      <c r="D134" s="38" t="s">
        <v>110</v>
      </c>
      <c r="G134" s="5"/>
      <c r="H134" s="5"/>
      <c r="J134" s="5"/>
      <c r="K134" s="5"/>
    </row>
    <row r="135" spans="1:11" ht="12">
      <c r="A135" s="11"/>
      <c r="D135" s="38" t="s">
        <v>111</v>
      </c>
      <c r="E135" s="38" t="s">
        <v>111</v>
      </c>
      <c r="F135" s="38" t="s">
        <v>112</v>
      </c>
      <c r="G135" s="38"/>
      <c r="H135" s="5"/>
      <c r="J135" s="5"/>
      <c r="K135" s="5"/>
    </row>
    <row r="136" spans="1:11" ht="12">
      <c r="A136" s="4"/>
      <c r="C136" s="38" t="s">
        <v>113</v>
      </c>
      <c r="D136" s="38" t="s">
        <v>114</v>
      </c>
      <c r="E136" s="38" t="s">
        <v>115</v>
      </c>
      <c r="F136" s="38" t="s">
        <v>116</v>
      </c>
      <c r="G136" s="38"/>
      <c r="H136" s="5"/>
      <c r="J136" s="5"/>
      <c r="K136" s="5"/>
    </row>
    <row r="137" spans="1:11" ht="12">
      <c r="A137" s="4"/>
      <c r="C137" s="11" t="s">
        <v>1</v>
      </c>
      <c r="D137" s="11" t="s">
        <v>1</v>
      </c>
      <c r="E137" s="11" t="s">
        <v>1</v>
      </c>
      <c r="F137" s="11" t="s">
        <v>1</v>
      </c>
      <c r="G137" s="11" t="s">
        <v>1</v>
      </c>
      <c r="H137" s="5"/>
      <c r="J137" s="5"/>
      <c r="K137" s="5"/>
    </row>
    <row r="138" spans="1:11" ht="12">
      <c r="A138" s="4"/>
      <c r="G138" s="5"/>
      <c r="H138" s="5"/>
      <c r="J138" s="5"/>
      <c r="K138" s="5"/>
    </row>
    <row r="139" spans="1:11" ht="12">
      <c r="A139" s="4"/>
      <c r="C139" s="4" t="s">
        <v>117</v>
      </c>
      <c r="D139" s="75">
        <v>0</v>
      </c>
      <c r="E139" s="75">
        <v>0</v>
      </c>
      <c r="F139" s="76"/>
      <c r="G139" s="5"/>
      <c r="H139" s="5"/>
      <c r="J139" s="5"/>
      <c r="K139" s="5"/>
    </row>
    <row r="140" spans="1:11" ht="12">
      <c r="A140" s="4"/>
      <c r="D140" s="75"/>
      <c r="E140" s="75"/>
      <c r="F140" s="75"/>
      <c r="G140" s="5"/>
      <c r="H140" s="5"/>
      <c r="J140" s="5"/>
      <c r="K140" s="5"/>
    </row>
    <row r="141" spans="1:11" ht="12">
      <c r="A141" s="4"/>
      <c r="C141" s="4" t="s">
        <v>118</v>
      </c>
      <c r="D141" s="76">
        <v>0</v>
      </c>
      <c r="E141" s="76">
        <v>0</v>
      </c>
      <c r="F141" s="76"/>
      <c r="G141" s="25"/>
      <c r="H141" s="5"/>
      <c r="J141" s="5"/>
      <c r="K141" s="5"/>
    </row>
    <row r="142" spans="1:11" ht="12">
      <c r="A142" s="4"/>
      <c r="D142" s="77"/>
      <c r="E142" s="77"/>
      <c r="F142" s="77"/>
      <c r="G142" s="5"/>
      <c r="H142" s="5"/>
      <c r="J142" s="5"/>
      <c r="K142" s="5"/>
    </row>
    <row r="143" spans="1:11" ht="12">
      <c r="A143" s="4"/>
      <c r="C143" s="4" t="s">
        <v>119</v>
      </c>
      <c r="D143" s="76">
        <v>410</v>
      </c>
      <c r="E143" s="76">
        <v>0</v>
      </c>
      <c r="F143" s="76"/>
      <c r="G143" s="25"/>
      <c r="H143" s="5"/>
      <c r="J143" s="5"/>
      <c r="K143" s="5"/>
    </row>
    <row r="144" spans="1:11" ht="12">
      <c r="A144" s="4"/>
      <c r="D144" s="77"/>
      <c r="E144" s="77"/>
      <c r="F144" s="77"/>
      <c r="G144" s="5"/>
      <c r="H144" s="5"/>
      <c r="J144" s="5"/>
      <c r="K144" s="5"/>
    </row>
    <row r="145" spans="1:11" ht="12">
      <c r="A145" s="4"/>
      <c r="C145" s="4" t="s">
        <v>120</v>
      </c>
      <c r="D145" s="76">
        <v>410</v>
      </c>
      <c r="E145" s="76">
        <v>0</v>
      </c>
      <c r="F145" s="76"/>
      <c r="G145" s="28"/>
      <c r="H145" s="78"/>
      <c r="J145" s="5"/>
      <c r="K145" s="5"/>
    </row>
    <row r="146" spans="1:11" ht="12">
      <c r="A146" s="4"/>
      <c r="D146" s="80"/>
      <c r="E146" s="80"/>
      <c r="F146" s="80"/>
      <c r="G146" s="5"/>
      <c r="H146" s="5"/>
      <c r="J146" s="5"/>
      <c r="K146" s="5"/>
    </row>
    <row r="147" spans="1:11" ht="12">
      <c r="A147" s="4"/>
      <c r="D147" s="80"/>
      <c r="E147" s="80"/>
      <c r="F147" s="80"/>
      <c r="G147" s="5"/>
      <c r="H147" s="5"/>
      <c r="J147" s="5"/>
      <c r="K147" s="5"/>
    </row>
    <row r="148" spans="1:11" ht="12">
      <c r="A148" s="4"/>
      <c r="C148" s="4" t="s">
        <v>269</v>
      </c>
      <c r="D148" s="77">
        <v>845</v>
      </c>
      <c r="E148" s="77">
        <v>0</v>
      </c>
      <c r="F148" s="76"/>
      <c r="G148" s="25"/>
      <c r="H148" s="5"/>
      <c r="J148" s="5"/>
      <c r="K148" s="5"/>
    </row>
    <row r="149" spans="1:11" ht="12">
      <c r="A149" s="4"/>
      <c r="D149" s="77"/>
      <c r="E149" s="77"/>
      <c r="F149" s="76"/>
      <c r="G149" s="5"/>
      <c r="H149" s="5"/>
      <c r="J149" s="5"/>
      <c r="K149" s="5"/>
    </row>
    <row r="150" spans="1:11" ht="12">
      <c r="A150" s="4"/>
      <c r="B150" s="4" t="s">
        <v>0</v>
      </c>
      <c r="C150" s="4" t="s">
        <v>122</v>
      </c>
      <c r="D150" s="77">
        <v>2118</v>
      </c>
      <c r="E150" s="77">
        <v>0</v>
      </c>
      <c r="F150" s="76"/>
      <c r="G150" s="25"/>
      <c r="H150" s="5"/>
      <c r="J150" s="5"/>
      <c r="K150" s="5"/>
    </row>
    <row r="151" spans="1:11" ht="12">
      <c r="A151" s="4"/>
      <c r="D151" s="77"/>
      <c r="E151" s="77"/>
      <c r="F151" s="76"/>
      <c r="G151" s="5"/>
      <c r="H151" s="5"/>
      <c r="J151" s="5"/>
      <c r="K151" s="5"/>
    </row>
    <row r="152" spans="1:11" ht="12">
      <c r="A152" s="4"/>
      <c r="C152" s="4" t="s">
        <v>123</v>
      </c>
      <c r="D152" s="77">
        <v>2963</v>
      </c>
      <c r="E152" s="77">
        <v>0</v>
      </c>
      <c r="F152" s="76"/>
      <c r="G152" s="25"/>
      <c r="H152" s="5"/>
      <c r="J152" s="5"/>
      <c r="K152" s="5"/>
    </row>
    <row r="153" spans="1:11" ht="12">
      <c r="A153" s="4"/>
      <c r="D153" s="111"/>
      <c r="E153" s="111"/>
      <c r="F153" s="76"/>
      <c r="G153" s="5"/>
      <c r="H153" s="5"/>
      <c r="J153" s="5"/>
      <c r="K153" s="5"/>
    </row>
    <row r="154" spans="1:11" ht="12">
      <c r="A154" s="4"/>
      <c r="C154" s="4" t="s">
        <v>124</v>
      </c>
      <c r="D154" s="135">
        <v>3373</v>
      </c>
      <c r="E154" s="135">
        <v>310.37</v>
      </c>
      <c r="F154" s="76">
        <v>10.867674066436834</v>
      </c>
      <c r="G154" s="25"/>
      <c r="H154" s="5"/>
      <c r="J154" s="5"/>
      <c r="K154" s="5"/>
    </row>
    <row r="155" spans="1:11" ht="12">
      <c r="A155" s="4"/>
      <c r="G155" s="5"/>
      <c r="H155" s="5"/>
      <c r="J155" s="5"/>
      <c r="K155" s="5"/>
    </row>
    <row r="156" spans="1:11" ht="12">
      <c r="A156" s="4"/>
      <c r="G156" s="5"/>
      <c r="H156" s="5"/>
      <c r="J156" s="5"/>
      <c r="K156" s="5"/>
    </row>
    <row r="157" spans="1:11" ht="12">
      <c r="A157" s="4"/>
      <c r="G157" s="5"/>
      <c r="H157" s="5"/>
      <c r="J157" s="5"/>
      <c r="K157" s="5"/>
    </row>
    <row r="158" spans="1:11" ht="12">
      <c r="A158" s="4"/>
      <c r="G158" s="5"/>
      <c r="H158" s="5"/>
      <c r="J158" s="5"/>
      <c r="K158" s="5"/>
    </row>
    <row r="159" spans="1:11" ht="12">
      <c r="A159" s="4"/>
      <c r="C159" s="4" t="s">
        <v>125</v>
      </c>
      <c r="G159" s="5"/>
      <c r="H159" s="5"/>
      <c r="J159" s="5"/>
      <c r="K159" s="5"/>
    </row>
    <row r="160" spans="1:11" ht="12">
      <c r="A160" s="4"/>
      <c r="C160" s="4" t="s">
        <v>126</v>
      </c>
      <c r="G160" s="5"/>
      <c r="H160" s="5"/>
      <c r="J160" s="5"/>
      <c r="K160" s="5"/>
    </row>
    <row r="161" spans="1:11" ht="12">
      <c r="A161" s="4"/>
      <c r="H161" s="20"/>
      <c r="K161" s="20"/>
    </row>
    <row r="162" spans="1:11" ht="12">
      <c r="A162" s="4"/>
      <c r="C162" s="5" t="s">
        <v>270</v>
      </c>
      <c r="H162" s="20"/>
      <c r="K162" s="20"/>
    </row>
    <row r="163" spans="1:11" ht="12">
      <c r="A163" s="4"/>
      <c r="H163" s="20"/>
      <c r="K163" s="20"/>
    </row>
    <row r="164" spans="1:11" ht="12">
      <c r="A164" s="4"/>
      <c r="H164" s="20"/>
      <c r="K164" s="20"/>
    </row>
    <row r="165" spans="1:11" ht="12">
      <c r="A165" s="4"/>
      <c r="H165" s="20"/>
      <c r="K165" s="20"/>
    </row>
    <row r="166" spans="1:11" ht="12">
      <c r="A166" s="4"/>
      <c r="H166" s="20"/>
      <c r="K166" s="20"/>
    </row>
    <row r="167" spans="1:11" ht="12">
      <c r="A167" s="4"/>
      <c r="H167" s="20"/>
      <c r="K167" s="20"/>
    </row>
    <row r="168" spans="1:11" ht="12">
      <c r="A168" s="4"/>
      <c r="H168" s="20"/>
      <c r="K168" s="20"/>
    </row>
    <row r="169" spans="1:11" ht="12">
      <c r="A169" s="4"/>
      <c r="H169" s="20"/>
      <c r="K169" s="20"/>
    </row>
    <row r="170" spans="1:11" ht="12">
      <c r="A170" s="4"/>
      <c r="H170" s="20"/>
      <c r="K170" s="20"/>
    </row>
    <row r="171" spans="1:11" ht="12">
      <c r="A171" s="4"/>
      <c r="H171" s="20"/>
      <c r="K171" s="20"/>
    </row>
    <row r="172" spans="1:11" ht="12">
      <c r="A172" s="4"/>
      <c r="H172" s="20"/>
      <c r="K172" s="20"/>
    </row>
    <row r="173" spans="1:11" ht="12">
      <c r="A173" s="4"/>
      <c r="H173" s="20"/>
      <c r="K173" s="20"/>
    </row>
    <row r="174" spans="1:11" ht="12">
      <c r="A174" s="4"/>
      <c r="H174" s="20"/>
      <c r="K174" s="20"/>
    </row>
    <row r="175" spans="1:11" ht="12">
      <c r="A175" s="4"/>
      <c r="H175" s="20"/>
      <c r="K175" s="20"/>
    </row>
    <row r="176" spans="1:11" ht="12">
      <c r="A176" s="4"/>
      <c r="H176" s="20"/>
      <c r="K176" s="20"/>
    </row>
    <row r="177" spans="1:11" ht="12">
      <c r="A177" s="4"/>
      <c r="H177" s="20"/>
      <c r="K177" s="20"/>
    </row>
    <row r="178" spans="1:11" s="17" customFormat="1" ht="12">
      <c r="A178" s="34" t="s">
        <v>67</v>
      </c>
      <c r="E178" s="16"/>
      <c r="G178" s="18"/>
      <c r="H178" s="19"/>
      <c r="J178" s="18"/>
      <c r="K178" s="33" t="s">
        <v>127</v>
      </c>
    </row>
    <row r="179" spans="5:11" s="17" customFormat="1" ht="12">
      <c r="E179" s="16" t="s">
        <v>128</v>
      </c>
      <c r="G179" s="18"/>
      <c r="H179" s="19"/>
      <c r="J179" s="18"/>
      <c r="K179" s="19"/>
    </row>
    <row r="180" spans="1:11" ht="12">
      <c r="A180" s="34" t="s">
        <v>268</v>
      </c>
      <c r="F180" s="7"/>
      <c r="G180" s="83"/>
      <c r="H180" s="84"/>
      <c r="J180" s="6"/>
      <c r="K180" s="36" t="s">
        <v>64</v>
      </c>
    </row>
    <row r="181" spans="1:11" ht="12">
      <c r="A181" s="11" t="s">
        <v>1</v>
      </c>
      <c r="B181" s="11" t="s">
        <v>1</v>
      </c>
      <c r="C181" s="11" t="s">
        <v>1</v>
      </c>
      <c r="D181" s="11" t="s">
        <v>1</v>
      </c>
      <c r="E181" s="11" t="s">
        <v>1</v>
      </c>
      <c r="F181" s="11" t="s">
        <v>1</v>
      </c>
      <c r="G181" s="12" t="s">
        <v>1</v>
      </c>
      <c r="H181" s="15" t="s">
        <v>1</v>
      </c>
      <c r="I181" s="11" t="s">
        <v>1</v>
      </c>
      <c r="J181" s="12" t="s">
        <v>1</v>
      </c>
      <c r="K181" s="15" t="s">
        <v>1</v>
      </c>
    </row>
    <row r="182" spans="1:11" ht="12">
      <c r="A182" s="37" t="s">
        <v>2</v>
      </c>
      <c r="E182" s="37" t="s">
        <v>2</v>
      </c>
      <c r="F182" s="1"/>
      <c r="G182" s="2"/>
      <c r="H182" s="3" t="s">
        <v>51</v>
      </c>
      <c r="I182" s="1"/>
      <c r="J182" s="5"/>
      <c r="K182" s="5"/>
    </row>
    <row r="183" spans="1:11" ht="33.75" customHeight="1">
      <c r="A183" s="37" t="s">
        <v>4</v>
      </c>
      <c r="C183" s="38" t="s">
        <v>18</v>
      </c>
      <c r="D183" s="85" t="s">
        <v>129</v>
      </c>
      <c r="E183" s="37" t="s">
        <v>4</v>
      </c>
      <c r="F183" s="1"/>
      <c r="G183" s="2" t="s">
        <v>6</v>
      </c>
      <c r="H183" s="3" t="s">
        <v>7</v>
      </c>
      <c r="I183" s="1"/>
      <c r="J183" s="5"/>
      <c r="K183" s="5"/>
    </row>
    <row r="184" spans="1:11" ht="12">
      <c r="A184" s="11" t="s">
        <v>1</v>
      </c>
      <c r="B184" s="11" t="s">
        <v>1</v>
      </c>
      <c r="C184" s="11" t="s">
        <v>1</v>
      </c>
      <c r="D184" s="11" t="s">
        <v>1</v>
      </c>
      <c r="E184" s="11" t="s">
        <v>1</v>
      </c>
      <c r="F184" s="11" t="s">
        <v>1</v>
      </c>
      <c r="G184" s="12" t="s">
        <v>1</v>
      </c>
      <c r="H184" s="15" t="s">
        <v>1</v>
      </c>
      <c r="I184" s="11" t="s">
        <v>1</v>
      </c>
      <c r="J184" s="5"/>
      <c r="K184" s="5"/>
    </row>
    <row r="185" spans="1:11" ht="12">
      <c r="A185" s="25">
        <v>1</v>
      </c>
      <c r="C185" s="4" t="s">
        <v>130</v>
      </c>
      <c r="E185" s="25">
        <v>1</v>
      </c>
      <c r="G185" s="6"/>
      <c r="H185" s="20"/>
      <c r="J185" s="5"/>
      <c r="K185" s="5"/>
    </row>
    <row r="186" spans="1:11" ht="12">
      <c r="A186" s="25">
        <v>2</v>
      </c>
      <c r="C186" s="4" t="s">
        <v>131</v>
      </c>
      <c r="D186" s="4" t="s">
        <v>132</v>
      </c>
      <c r="E186" s="25">
        <v>2</v>
      </c>
      <c r="F186" s="21"/>
      <c r="G186" s="106"/>
      <c r="H186" s="70">
        <v>5645648.38</v>
      </c>
      <c r="I186" s="70"/>
      <c r="J186" s="5"/>
      <c r="K186" s="5"/>
    </row>
    <row r="187" spans="1:11" ht="12">
      <c r="A187" s="25">
        <v>3</v>
      </c>
      <c r="D187" s="4" t="s">
        <v>133</v>
      </c>
      <c r="E187" s="25">
        <v>3</v>
      </c>
      <c r="F187" s="21"/>
      <c r="G187" s="106"/>
      <c r="H187" s="70">
        <v>613042.89</v>
      </c>
      <c r="I187" s="70"/>
      <c r="J187" s="5"/>
      <c r="K187" s="5"/>
    </row>
    <row r="188" spans="1:11" ht="12">
      <c r="A188" s="25">
        <v>4</v>
      </c>
      <c r="C188" s="4" t="s">
        <v>134</v>
      </c>
      <c r="D188" s="4" t="s">
        <v>135</v>
      </c>
      <c r="E188" s="25">
        <v>4</v>
      </c>
      <c r="F188" s="21"/>
      <c r="G188" s="106"/>
      <c r="H188" s="70">
        <v>1906556.41</v>
      </c>
      <c r="I188" s="70"/>
      <c r="J188" s="5"/>
      <c r="K188" s="5"/>
    </row>
    <row r="189" spans="1:11" ht="12">
      <c r="A189" s="25">
        <v>5</v>
      </c>
      <c r="D189" s="4" t="s">
        <v>136</v>
      </c>
      <c r="E189" s="25">
        <v>5</v>
      </c>
      <c r="F189" s="21"/>
      <c r="G189" s="106"/>
      <c r="H189" s="70">
        <v>125787.1</v>
      </c>
      <c r="I189" s="70"/>
      <c r="J189" s="5"/>
      <c r="K189" s="5"/>
    </row>
    <row r="190" spans="1:11" ht="12">
      <c r="A190" s="25">
        <v>6</v>
      </c>
      <c r="C190" s="4" t="s">
        <v>137</v>
      </c>
      <c r="E190" s="25">
        <v>6</v>
      </c>
      <c r="G190" s="67">
        <v>0</v>
      </c>
      <c r="H190" s="67">
        <v>8291034.779999999</v>
      </c>
      <c r="I190" s="67"/>
      <c r="J190" s="5"/>
      <c r="K190" s="5"/>
    </row>
    <row r="191" spans="1:11" ht="12">
      <c r="A191" s="25">
        <v>7</v>
      </c>
      <c r="C191" s="4" t="s">
        <v>138</v>
      </c>
      <c r="E191" s="25">
        <v>7</v>
      </c>
      <c r="G191" s="76"/>
      <c r="H191" s="66"/>
      <c r="I191" s="67"/>
      <c r="J191" s="5"/>
      <c r="K191" s="5"/>
    </row>
    <row r="192" spans="1:11" ht="12">
      <c r="A192" s="25">
        <v>8</v>
      </c>
      <c r="C192" s="4" t="s">
        <v>131</v>
      </c>
      <c r="D192" s="4" t="s">
        <v>132</v>
      </c>
      <c r="E192" s="25">
        <v>8</v>
      </c>
      <c r="F192" s="21"/>
      <c r="G192" s="106"/>
      <c r="H192" s="70">
        <v>15019117.51</v>
      </c>
      <c r="I192" s="70"/>
      <c r="J192" s="5"/>
      <c r="K192" s="5"/>
    </row>
    <row r="193" spans="1:11" ht="12">
      <c r="A193" s="25">
        <v>9</v>
      </c>
      <c r="D193" s="4" t="s">
        <v>133</v>
      </c>
      <c r="E193" s="25">
        <v>9</v>
      </c>
      <c r="F193" s="21"/>
      <c r="G193" s="106"/>
      <c r="H193" s="70">
        <v>2287034</v>
      </c>
      <c r="I193" s="70"/>
      <c r="J193" s="5"/>
      <c r="K193" s="5"/>
    </row>
    <row r="194" spans="1:11" ht="12">
      <c r="A194" s="25">
        <v>10</v>
      </c>
      <c r="C194" s="4" t="s">
        <v>134</v>
      </c>
      <c r="D194" s="4" t="s">
        <v>135</v>
      </c>
      <c r="E194" s="25">
        <v>10</v>
      </c>
      <c r="F194" s="21"/>
      <c r="G194" s="106"/>
      <c r="H194" s="70">
        <v>5512508.01</v>
      </c>
      <c r="I194" s="70"/>
      <c r="J194" s="5"/>
      <c r="K194" s="5"/>
    </row>
    <row r="195" spans="1:11" ht="12">
      <c r="A195" s="25">
        <v>11</v>
      </c>
      <c r="D195" s="4" t="s">
        <v>136</v>
      </c>
      <c r="E195" s="25">
        <v>11</v>
      </c>
      <c r="F195" s="21"/>
      <c r="G195" s="106"/>
      <c r="H195" s="70">
        <v>169533</v>
      </c>
      <c r="I195" s="70"/>
      <c r="J195" s="5"/>
      <c r="K195" s="5"/>
    </row>
    <row r="196" spans="1:11" ht="12">
      <c r="A196" s="25">
        <v>12</v>
      </c>
      <c r="C196" s="4" t="s">
        <v>139</v>
      </c>
      <c r="E196" s="25">
        <v>12</v>
      </c>
      <c r="G196" s="77">
        <v>0</v>
      </c>
      <c r="H196" s="67">
        <v>22988192.519999996</v>
      </c>
      <c r="I196" s="67"/>
      <c r="J196" s="5"/>
      <c r="K196" s="5"/>
    </row>
    <row r="197" spans="1:11" ht="12">
      <c r="A197" s="25">
        <v>13</v>
      </c>
      <c r="C197" s="4" t="s">
        <v>140</v>
      </c>
      <c r="E197" s="25">
        <v>13</v>
      </c>
      <c r="G197" s="76"/>
      <c r="H197" s="66"/>
      <c r="I197" s="67"/>
      <c r="J197" s="5"/>
      <c r="K197" s="5"/>
    </row>
    <row r="198" spans="1:11" ht="12">
      <c r="A198" s="25">
        <v>14</v>
      </c>
      <c r="C198" s="4" t="s">
        <v>131</v>
      </c>
      <c r="D198" s="4" t="s">
        <v>132</v>
      </c>
      <c r="E198" s="25">
        <v>14</v>
      </c>
      <c r="F198" s="21"/>
      <c r="G198" s="106"/>
      <c r="H198" s="70"/>
      <c r="I198" s="70"/>
      <c r="J198" s="5"/>
      <c r="K198" s="5"/>
    </row>
    <row r="199" spans="1:11" ht="12">
      <c r="A199" s="25">
        <v>15</v>
      </c>
      <c r="C199" s="4"/>
      <c r="D199" s="4" t="s">
        <v>133</v>
      </c>
      <c r="E199" s="25">
        <v>15</v>
      </c>
      <c r="F199" s="21"/>
      <c r="G199" s="106"/>
      <c r="H199" s="70"/>
      <c r="I199" s="70"/>
      <c r="J199" s="5"/>
      <c r="K199" s="5"/>
    </row>
    <row r="200" spans="1:11" ht="12">
      <c r="A200" s="25">
        <v>16</v>
      </c>
      <c r="C200" s="4" t="s">
        <v>134</v>
      </c>
      <c r="D200" s="4" t="s">
        <v>135</v>
      </c>
      <c r="E200" s="25">
        <v>16</v>
      </c>
      <c r="F200" s="21"/>
      <c r="G200" s="106"/>
      <c r="H200" s="70"/>
      <c r="I200" s="70"/>
      <c r="J200" s="5"/>
      <c r="K200" s="5"/>
    </row>
    <row r="201" spans="1:11" ht="12">
      <c r="A201" s="25">
        <v>17</v>
      </c>
      <c r="C201" s="4"/>
      <c r="D201" s="4" t="s">
        <v>136</v>
      </c>
      <c r="E201" s="25">
        <v>17</v>
      </c>
      <c r="G201" s="77"/>
      <c r="H201" s="67"/>
      <c r="I201" s="67"/>
      <c r="J201" s="5"/>
      <c r="K201" s="5"/>
    </row>
    <row r="202" spans="1:11" ht="12">
      <c r="A202" s="25">
        <v>18</v>
      </c>
      <c r="C202" s="4" t="s">
        <v>141</v>
      </c>
      <c r="D202" s="4"/>
      <c r="E202" s="25">
        <v>18</v>
      </c>
      <c r="G202" s="77">
        <v>0</v>
      </c>
      <c r="H202" s="67">
        <v>0</v>
      </c>
      <c r="I202" s="67"/>
      <c r="J202" s="5"/>
      <c r="K202" s="5"/>
    </row>
    <row r="203" spans="1:11" ht="12">
      <c r="A203" s="25">
        <v>19</v>
      </c>
      <c r="C203" s="4" t="s">
        <v>142</v>
      </c>
      <c r="D203" s="4"/>
      <c r="E203" s="25">
        <v>19</v>
      </c>
      <c r="G203" s="77"/>
      <c r="H203" s="67"/>
      <c r="I203" s="67"/>
      <c r="J203" s="5"/>
      <c r="K203" s="5"/>
    </row>
    <row r="204" spans="1:11" ht="12">
      <c r="A204" s="25">
        <v>20</v>
      </c>
      <c r="C204" s="4" t="s">
        <v>131</v>
      </c>
      <c r="D204" s="4" t="s">
        <v>132</v>
      </c>
      <c r="E204" s="25">
        <v>20</v>
      </c>
      <c r="F204" s="86"/>
      <c r="G204" s="106"/>
      <c r="H204" s="70">
        <v>14990339.36</v>
      </c>
      <c r="I204" s="70"/>
      <c r="J204" s="5"/>
      <c r="K204" s="5"/>
    </row>
    <row r="205" spans="1:11" ht="12">
      <c r="A205" s="25">
        <v>21</v>
      </c>
      <c r="C205" s="4"/>
      <c r="D205" s="4" t="s">
        <v>133</v>
      </c>
      <c r="E205" s="25">
        <v>21</v>
      </c>
      <c r="F205" s="86"/>
      <c r="G205" s="106"/>
      <c r="H205" s="70">
        <v>2012408</v>
      </c>
      <c r="I205" s="70"/>
      <c r="J205" s="5"/>
      <c r="K205" s="5"/>
    </row>
    <row r="206" spans="1:11" ht="12">
      <c r="A206" s="25">
        <v>22</v>
      </c>
      <c r="C206" s="4" t="s">
        <v>134</v>
      </c>
      <c r="D206" s="4" t="s">
        <v>135</v>
      </c>
      <c r="E206" s="25">
        <v>22</v>
      </c>
      <c r="F206" s="86"/>
      <c r="G206" s="106"/>
      <c r="H206" s="70">
        <v>5342325.64</v>
      </c>
      <c r="I206" s="70"/>
      <c r="J206" s="5"/>
      <c r="K206" s="5"/>
    </row>
    <row r="207" spans="1:11" ht="12">
      <c r="A207" s="25">
        <v>23</v>
      </c>
      <c r="D207" s="4" t="s">
        <v>136</v>
      </c>
      <c r="E207" s="25">
        <v>23</v>
      </c>
      <c r="F207" s="86"/>
      <c r="G207" s="106"/>
      <c r="H207" s="70">
        <v>194922</v>
      </c>
      <c r="I207" s="70"/>
      <c r="J207" s="5"/>
      <c r="K207" s="5"/>
    </row>
    <row r="208" spans="1:11" ht="12">
      <c r="A208" s="25">
        <v>24</v>
      </c>
      <c r="C208" s="4" t="s">
        <v>143</v>
      </c>
      <c r="E208" s="25">
        <v>24</v>
      </c>
      <c r="F208" s="62"/>
      <c r="G208" s="76">
        <v>0</v>
      </c>
      <c r="H208" s="66">
        <v>22539995</v>
      </c>
      <c r="I208" s="66"/>
      <c r="J208" s="5"/>
      <c r="K208" s="5"/>
    </row>
    <row r="209" spans="1:11" ht="12">
      <c r="A209" s="25">
        <v>25</v>
      </c>
      <c r="C209" s="4" t="s">
        <v>144</v>
      </c>
      <c r="E209" s="25">
        <v>25</v>
      </c>
      <c r="G209" s="77"/>
      <c r="H209" s="67"/>
      <c r="I209" s="67"/>
      <c r="J209" s="5"/>
      <c r="K209" s="5"/>
    </row>
    <row r="210" spans="1:11" ht="12">
      <c r="A210" s="25">
        <v>26</v>
      </c>
      <c r="C210" s="4" t="s">
        <v>131</v>
      </c>
      <c r="D210" s="4" t="s">
        <v>132</v>
      </c>
      <c r="E210" s="25">
        <v>26</v>
      </c>
      <c r="G210" s="77">
        <v>2505</v>
      </c>
      <c r="H210" s="67">
        <v>35655105.25</v>
      </c>
      <c r="I210" s="67"/>
      <c r="J210" s="5"/>
      <c r="K210" s="5"/>
    </row>
    <row r="211" spans="1:11" ht="12">
      <c r="A211" s="25">
        <v>27</v>
      </c>
      <c r="C211" s="4"/>
      <c r="D211" s="4" t="s">
        <v>133</v>
      </c>
      <c r="E211" s="25">
        <v>27</v>
      </c>
      <c r="G211" s="77">
        <v>396</v>
      </c>
      <c r="H211" s="67">
        <v>4912484.890000001</v>
      </c>
      <c r="I211" s="67"/>
      <c r="J211" s="5"/>
      <c r="K211" s="5"/>
    </row>
    <row r="212" spans="1:11" ht="12">
      <c r="A212" s="25">
        <v>28</v>
      </c>
      <c r="C212" s="4" t="s">
        <v>134</v>
      </c>
      <c r="D212" s="4" t="s">
        <v>135</v>
      </c>
      <c r="E212" s="25">
        <v>28</v>
      </c>
      <c r="G212" s="77">
        <v>458</v>
      </c>
      <c r="H212" s="67">
        <v>12761390.059999999</v>
      </c>
      <c r="I212" s="67"/>
      <c r="J212" s="5"/>
      <c r="K212" s="5"/>
    </row>
    <row r="213" spans="1:11" ht="12">
      <c r="A213" s="25">
        <v>29</v>
      </c>
      <c r="D213" s="4" t="s">
        <v>136</v>
      </c>
      <c r="E213" s="25">
        <v>29</v>
      </c>
      <c r="G213" s="77">
        <v>14</v>
      </c>
      <c r="H213" s="67">
        <v>490242.1</v>
      </c>
      <c r="I213" s="67"/>
      <c r="J213" s="5"/>
      <c r="K213" s="5"/>
    </row>
    <row r="214" spans="1:11" ht="12">
      <c r="A214" s="25">
        <v>30</v>
      </c>
      <c r="E214" s="25">
        <v>30</v>
      </c>
      <c r="G214" s="76"/>
      <c r="H214" s="66"/>
      <c r="I214" s="67"/>
      <c r="J214" s="5"/>
      <c r="K214" s="5"/>
    </row>
    <row r="215" spans="1:11" ht="12">
      <c r="A215" s="25">
        <v>31</v>
      </c>
      <c r="C215" s="4" t="s">
        <v>145</v>
      </c>
      <c r="E215" s="25">
        <v>31</v>
      </c>
      <c r="G215" s="77">
        <v>2901</v>
      </c>
      <c r="H215" s="67">
        <v>40567590.14</v>
      </c>
      <c r="I215" s="67"/>
      <c r="J215" s="5"/>
      <c r="K215" s="5"/>
    </row>
    <row r="216" spans="1:11" ht="12">
      <c r="A216" s="25">
        <v>32</v>
      </c>
      <c r="C216" s="4" t="s">
        <v>146</v>
      </c>
      <c r="E216" s="25">
        <v>32</v>
      </c>
      <c r="G216" s="77">
        <v>472</v>
      </c>
      <c r="H216" s="67">
        <v>13251632.159999998</v>
      </c>
      <c r="I216" s="67"/>
      <c r="J216" s="5"/>
      <c r="K216" s="5"/>
    </row>
    <row r="217" spans="1:11" ht="12">
      <c r="A217" s="25">
        <v>33</v>
      </c>
      <c r="C217" s="4" t="s">
        <v>147</v>
      </c>
      <c r="E217" s="25">
        <v>33</v>
      </c>
      <c r="F217" s="62"/>
      <c r="G217" s="76">
        <v>2963</v>
      </c>
      <c r="H217" s="66">
        <v>48416495.31</v>
      </c>
      <c r="I217" s="66"/>
      <c r="J217" s="5"/>
      <c r="K217" s="5"/>
    </row>
    <row r="218" spans="1:11" ht="12">
      <c r="A218" s="25">
        <v>34</v>
      </c>
      <c r="C218" s="4" t="s">
        <v>148</v>
      </c>
      <c r="E218" s="25">
        <v>34</v>
      </c>
      <c r="F218" s="62"/>
      <c r="G218" s="76">
        <v>410</v>
      </c>
      <c r="H218" s="66">
        <v>5402726.99</v>
      </c>
      <c r="I218" s="66"/>
      <c r="J218" s="5"/>
      <c r="K218" s="5"/>
    </row>
    <row r="219" spans="1:11" ht="12">
      <c r="A219" s="4"/>
      <c r="C219" s="11" t="s">
        <v>1</v>
      </c>
      <c r="D219" s="11" t="s">
        <v>1</v>
      </c>
      <c r="E219" s="11" t="s">
        <v>1</v>
      </c>
      <c r="F219" s="11" t="s">
        <v>1</v>
      </c>
      <c r="G219" s="11" t="s">
        <v>1</v>
      </c>
      <c r="H219" s="11" t="s">
        <v>1</v>
      </c>
      <c r="I219" s="11" t="s">
        <v>1</v>
      </c>
      <c r="J219" s="5"/>
      <c r="K219" s="5"/>
    </row>
    <row r="220" spans="1:11" ht="12">
      <c r="A220" s="25">
        <v>35</v>
      </c>
      <c r="C220" s="5" t="s">
        <v>149</v>
      </c>
      <c r="E220" s="25">
        <v>35</v>
      </c>
      <c r="G220" s="77">
        <v>3373</v>
      </c>
      <c r="H220" s="67">
        <v>53819222.300000004</v>
      </c>
      <c r="I220" s="67"/>
      <c r="J220" s="5"/>
      <c r="K220" s="5"/>
    </row>
    <row r="221" spans="3:11" ht="12">
      <c r="C221" s="4" t="s">
        <v>150</v>
      </c>
      <c r="F221" s="87" t="s">
        <v>1</v>
      </c>
      <c r="G221" s="12"/>
      <c r="H221" s="15"/>
      <c r="I221" s="87"/>
      <c r="J221" s="5"/>
      <c r="K221" s="5"/>
    </row>
    <row r="222" spans="3:11" ht="12">
      <c r="C222" s="4"/>
      <c r="F222" s="87"/>
      <c r="G222" s="12"/>
      <c r="H222" s="15"/>
      <c r="I222" s="87"/>
      <c r="J222" s="5"/>
      <c r="K222" s="5"/>
    </row>
    <row r="223" spans="10:11" ht="12">
      <c r="J223" s="5"/>
      <c r="K223" s="5"/>
    </row>
    <row r="224" spans="1:11" ht="36" customHeight="1">
      <c r="A224" s="5">
        <v>36</v>
      </c>
      <c r="B224" s="8"/>
      <c r="C224" s="201" t="s">
        <v>56</v>
      </c>
      <c r="D224" s="201"/>
      <c r="E224" s="201"/>
      <c r="F224" s="201"/>
      <c r="G224" s="201"/>
      <c r="H224" s="201"/>
      <c r="I224" s="201"/>
      <c r="J224" s="201"/>
      <c r="K224" s="5"/>
    </row>
    <row r="225" spans="3:11" ht="12">
      <c r="C225" s="5" t="s">
        <v>151</v>
      </c>
      <c r="F225" s="87"/>
      <c r="G225" s="12"/>
      <c r="H225" s="20"/>
      <c r="I225" s="87"/>
      <c r="J225" s="12"/>
      <c r="K225" s="20"/>
    </row>
    <row r="226" spans="3:11" ht="12">
      <c r="C226" s="5" t="s">
        <v>58</v>
      </c>
      <c r="F226" s="87"/>
      <c r="G226" s="12"/>
      <c r="H226" s="20"/>
      <c r="I226" s="87"/>
      <c r="J226" s="12"/>
      <c r="K226" s="20"/>
    </row>
    <row r="227" ht="12">
      <c r="A227" s="4"/>
    </row>
    <row r="228" spans="1:11" s="17" customFormat="1" ht="12">
      <c r="A228" s="34" t="s">
        <v>67</v>
      </c>
      <c r="E228" s="16"/>
      <c r="G228" s="18"/>
      <c r="H228" s="19"/>
      <c r="J228" s="18"/>
      <c r="K228" s="88" t="s">
        <v>152</v>
      </c>
    </row>
    <row r="229" spans="4:11" s="17" customFormat="1" ht="12">
      <c r="D229" s="63" t="s">
        <v>153</v>
      </c>
      <c r="E229" s="16"/>
      <c r="G229" s="18"/>
      <c r="H229" s="19"/>
      <c r="J229" s="18"/>
      <c r="K229" s="19"/>
    </row>
    <row r="230" spans="1:11" ht="12">
      <c r="A230" s="34" t="s">
        <v>268</v>
      </c>
      <c r="F230" s="89"/>
      <c r="G230" s="83"/>
      <c r="H230" s="84"/>
      <c r="J230" s="6"/>
      <c r="K230" s="36" t="s">
        <v>64</v>
      </c>
    </row>
    <row r="231" spans="1:11" ht="12">
      <c r="A231" s="11" t="s">
        <v>1</v>
      </c>
      <c r="B231" s="11" t="s">
        <v>1</v>
      </c>
      <c r="C231" s="11" t="s">
        <v>1</v>
      </c>
      <c r="D231" s="11" t="s">
        <v>1</v>
      </c>
      <c r="E231" s="11" t="s">
        <v>1</v>
      </c>
      <c r="F231" s="11" t="s">
        <v>1</v>
      </c>
      <c r="G231" s="12" t="s">
        <v>1</v>
      </c>
      <c r="H231" s="15" t="s">
        <v>1</v>
      </c>
      <c r="I231" s="11" t="s">
        <v>1</v>
      </c>
      <c r="J231" s="12" t="s">
        <v>1</v>
      </c>
      <c r="K231" s="15" t="s">
        <v>1</v>
      </c>
    </row>
    <row r="232" spans="1:11" ht="12">
      <c r="A232" s="37" t="s">
        <v>2</v>
      </c>
      <c r="E232" s="37" t="s">
        <v>2</v>
      </c>
      <c r="G232" s="2"/>
      <c r="H232" s="3" t="s">
        <v>51</v>
      </c>
      <c r="I232" s="1"/>
      <c r="J232" s="2"/>
      <c r="K232" s="3" t="s">
        <v>52</v>
      </c>
    </row>
    <row r="233" spans="1:11" ht="12">
      <c r="A233" s="37" t="s">
        <v>4</v>
      </c>
      <c r="C233" s="38" t="s">
        <v>18</v>
      </c>
      <c r="E233" s="37" t="s">
        <v>4</v>
      </c>
      <c r="G233" s="6"/>
      <c r="H233" s="3" t="s">
        <v>7</v>
      </c>
      <c r="J233" s="6"/>
      <c r="K233" s="3" t="s">
        <v>8</v>
      </c>
    </row>
    <row r="234" spans="1:11" ht="12">
      <c r="A234" s="11" t="s">
        <v>1</v>
      </c>
      <c r="B234" s="11" t="s">
        <v>1</v>
      </c>
      <c r="C234" s="11" t="s">
        <v>1</v>
      </c>
      <c r="D234" s="11" t="s">
        <v>1</v>
      </c>
      <c r="E234" s="11" t="s">
        <v>1</v>
      </c>
      <c r="F234" s="11" t="s">
        <v>1</v>
      </c>
      <c r="G234" s="12" t="s">
        <v>1</v>
      </c>
      <c r="H234" s="15" t="s">
        <v>1</v>
      </c>
      <c r="I234" s="11" t="s">
        <v>1</v>
      </c>
      <c r="J234" s="12" t="s">
        <v>1</v>
      </c>
      <c r="K234" s="15" t="s">
        <v>1</v>
      </c>
    </row>
    <row r="235" spans="1:11" ht="12">
      <c r="A235" s="90">
        <v>1</v>
      </c>
      <c r="C235" s="4" t="s">
        <v>154</v>
      </c>
      <c r="E235" s="90">
        <v>1</v>
      </c>
      <c r="G235" s="6"/>
      <c r="H235" s="20">
        <v>6797151.97</v>
      </c>
      <c r="J235" s="6"/>
      <c r="K235" s="20" t="s">
        <v>155</v>
      </c>
    </row>
    <row r="236" spans="1:11" ht="12">
      <c r="A236" s="90">
        <v>2</v>
      </c>
      <c r="C236" s="4" t="s">
        <v>50</v>
      </c>
      <c r="E236" s="90">
        <v>2</v>
      </c>
      <c r="G236" s="6"/>
      <c r="H236" s="20">
        <v>3431604</v>
      </c>
      <c r="J236" s="6"/>
      <c r="K236" s="20"/>
    </row>
    <row r="237" spans="1:11" ht="12">
      <c r="A237" s="5">
        <v>3</v>
      </c>
      <c r="C237" s="5" t="s">
        <v>156</v>
      </c>
      <c r="E237" s="5">
        <v>3</v>
      </c>
      <c r="F237" s="20"/>
      <c r="G237" s="20"/>
      <c r="H237" s="20"/>
      <c r="I237" s="20"/>
      <c r="J237" s="20"/>
      <c r="K237" s="20"/>
    </row>
    <row r="238" spans="1:11" ht="12">
      <c r="A238" s="90">
        <v>4</v>
      </c>
      <c r="C238" s="5" t="s">
        <v>157</v>
      </c>
      <c r="E238" s="90">
        <v>4</v>
      </c>
      <c r="F238" s="20"/>
      <c r="G238" s="20"/>
      <c r="H238" s="20">
        <v>15674327</v>
      </c>
      <c r="I238" s="20"/>
      <c r="J238" s="20"/>
      <c r="K238" s="20">
        <v>14546727</v>
      </c>
    </row>
    <row r="239" spans="1:11" ht="12">
      <c r="A239" s="90">
        <v>5</v>
      </c>
      <c r="C239" s="5" t="s">
        <v>158</v>
      </c>
      <c r="E239" s="90">
        <v>5</v>
      </c>
      <c r="F239" s="20"/>
      <c r="G239" s="20"/>
      <c r="H239" s="20"/>
      <c r="I239" s="20"/>
      <c r="J239" s="20"/>
      <c r="K239" s="20"/>
    </row>
    <row r="240" spans="1:11" ht="12">
      <c r="A240" s="90">
        <v>6</v>
      </c>
      <c r="E240" s="90">
        <v>6</v>
      </c>
      <c r="F240" s="20"/>
      <c r="G240" s="20"/>
      <c r="H240" s="20"/>
      <c r="I240" s="20"/>
      <c r="J240" s="20"/>
      <c r="K240" s="20"/>
    </row>
    <row r="241" spans="1:11" ht="12">
      <c r="A241" s="90">
        <v>7</v>
      </c>
      <c r="E241" s="90">
        <v>7</v>
      </c>
      <c r="F241" s="20"/>
      <c r="G241" s="20"/>
      <c r="H241" s="20"/>
      <c r="I241" s="20"/>
      <c r="J241" s="20"/>
      <c r="K241" s="20"/>
    </row>
    <row r="242" spans="1:11" ht="12">
      <c r="A242" s="90">
        <v>8</v>
      </c>
      <c r="E242" s="90">
        <v>8</v>
      </c>
      <c r="F242" s="20"/>
      <c r="G242" s="20"/>
      <c r="H242" s="20"/>
      <c r="I242" s="20"/>
      <c r="J242" s="20"/>
      <c r="K242" s="20"/>
    </row>
    <row r="243" spans="1:11" ht="12">
      <c r="A243" s="90">
        <v>9</v>
      </c>
      <c r="E243" s="90">
        <v>9</v>
      </c>
      <c r="F243" s="20"/>
      <c r="G243" s="20"/>
      <c r="H243" s="20"/>
      <c r="I243" s="20"/>
      <c r="J243" s="20"/>
      <c r="K243" s="20"/>
    </row>
    <row r="244" spans="1:11" ht="12">
      <c r="A244" s="90">
        <v>10</v>
      </c>
      <c r="E244" s="90">
        <v>10</v>
      </c>
      <c r="F244" s="20"/>
      <c r="G244" s="20"/>
      <c r="H244" s="20"/>
      <c r="I244" s="20"/>
      <c r="J244" s="20"/>
      <c r="K244" s="20"/>
    </row>
    <row r="245" spans="1:11" ht="12">
      <c r="A245" s="90">
        <v>11</v>
      </c>
      <c r="E245" s="90">
        <v>11</v>
      </c>
      <c r="F245" s="20"/>
      <c r="G245" s="20"/>
      <c r="H245" s="20"/>
      <c r="I245" s="20"/>
      <c r="J245" s="20"/>
      <c r="K245" s="20"/>
    </row>
    <row r="246" spans="1:11" ht="12">
      <c r="A246" s="90">
        <v>12</v>
      </c>
      <c r="E246" s="90">
        <v>12</v>
      </c>
      <c r="F246" s="20"/>
      <c r="G246" s="20"/>
      <c r="H246" s="20"/>
      <c r="I246" s="20"/>
      <c r="J246" s="20"/>
      <c r="K246" s="20"/>
    </row>
    <row r="247" spans="1:11" ht="12">
      <c r="A247" s="90">
        <v>13</v>
      </c>
      <c r="E247" s="90">
        <v>13</v>
      </c>
      <c r="F247" s="20"/>
      <c r="G247" s="20"/>
      <c r="H247" s="20"/>
      <c r="I247" s="20"/>
      <c r="J247" s="20"/>
      <c r="K247" s="20"/>
    </row>
    <row r="248" spans="1:11" ht="12">
      <c r="A248" s="90">
        <v>14</v>
      </c>
      <c r="C248" s="91" t="s">
        <v>0</v>
      </c>
      <c r="D248" s="92"/>
      <c r="E248" s="90">
        <v>14</v>
      </c>
      <c r="F248" s="20"/>
      <c r="G248" s="20"/>
      <c r="H248" s="20"/>
      <c r="I248" s="20"/>
      <c r="J248" s="20"/>
      <c r="K248" s="20"/>
    </row>
    <row r="249" spans="1:11" ht="12">
      <c r="A249" s="90">
        <v>15</v>
      </c>
      <c r="C249" s="91"/>
      <c r="D249" s="92"/>
      <c r="E249" s="90">
        <v>15</v>
      </c>
      <c r="F249" s="20"/>
      <c r="G249" s="20"/>
      <c r="H249" s="20"/>
      <c r="I249" s="20"/>
      <c r="J249" s="20"/>
      <c r="K249" s="20"/>
    </row>
    <row r="250" spans="1:11" ht="12">
      <c r="A250" s="90">
        <v>16</v>
      </c>
      <c r="E250" s="90">
        <v>16</v>
      </c>
      <c r="F250" s="20"/>
      <c r="G250" s="20"/>
      <c r="H250" s="20"/>
      <c r="I250" s="20"/>
      <c r="J250" s="20"/>
      <c r="K250" s="20"/>
    </row>
    <row r="251" spans="1:11" ht="12">
      <c r="A251" s="90">
        <v>17</v>
      </c>
      <c r="C251" s="4" t="s">
        <v>0</v>
      </c>
      <c r="E251" s="90">
        <v>17</v>
      </c>
      <c r="F251" s="20"/>
      <c r="G251" s="20"/>
      <c r="H251" s="20"/>
      <c r="I251" s="20"/>
      <c r="J251" s="20"/>
      <c r="K251" s="20"/>
    </row>
    <row r="252" spans="1:11" ht="12">
      <c r="A252" s="90">
        <v>18</v>
      </c>
      <c r="E252" s="90">
        <v>18</v>
      </c>
      <c r="F252" s="20"/>
      <c r="G252" s="20"/>
      <c r="H252" s="20"/>
      <c r="I252" s="20"/>
      <c r="J252" s="20" t="s">
        <v>0</v>
      </c>
      <c r="K252" s="20"/>
    </row>
    <row r="253" spans="1:11" ht="12">
      <c r="A253" s="90">
        <v>19</v>
      </c>
      <c r="E253" s="90">
        <v>19</v>
      </c>
      <c r="F253" s="20"/>
      <c r="G253" s="20"/>
      <c r="H253" s="20"/>
      <c r="I253" s="20"/>
      <c r="J253" s="20"/>
      <c r="K253" s="20"/>
    </row>
    <row r="254" spans="1:11" ht="12">
      <c r="A254" s="90"/>
      <c r="C254" s="91"/>
      <c r="E254" s="90"/>
      <c r="F254" s="87" t="s">
        <v>1</v>
      </c>
      <c r="G254" s="12" t="s">
        <v>1</v>
      </c>
      <c r="H254" s="15" t="s">
        <v>1</v>
      </c>
      <c r="I254" s="87" t="s">
        <v>1</v>
      </c>
      <c r="J254" s="12" t="s">
        <v>1</v>
      </c>
      <c r="K254" s="15" t="s">
        <v>1</v>
      </c>
    </row>
    <row r="255" spans="1:11" ht="12">
      <c r="A255" s="90">
        <v>20</v>
      </c>
      <c r="C255" s="91" t="s">
        <v>159</v>
      </c>
      <c r="E255" s="90">
        <v>20</v>
      </c>
      <c r="G255" s="66"/>
      <c r="H255" s="67">
        <v>25903082.97</v>
      </c>
      <c r="I255" s="67"/>
      <c r="J255" s="66"/>
      <c r="K255" s="67">
        <v>14546727</v>
      </c>
    </row>
    <row r="256" spans="1:11" ht="12">
      <c r="A256" s="93"/>
      <c r="C256" s="4"/>
      <c r="E256" s="22"/>
      <c r="F256" s="87" t="s">
        <v>1</v>
      </c>
      <c r="G256" s="12" t="s">
        <v>1</v>
      </c>
      <c r="H256" s="15" t="s">
        <v>1</v>
      </c>
      <c r="I256" s="87" t="s">
        <v>1</v>
      </c>
      <c r="J256" s="12" t="s">
        <v>1</v>
      </c>
      <c r="K256" s="15" t="s">
        <v>1</v>
      </c>
    </row>
    <row r="257" spans="3:11" ht="12">
      <c r="C257" s="5" t="s">
        <v>160</v>
      </c>
      <c r="F257" s="87"/>
      <c r="G257" s="12"/>
      <c r="H257" s="20"/>
      <c r="I257" s="87"/>
      <c r="J257" s="12"/>
      <c r="K257" s="20"/>
    </row>
    <row r="258" spans="3:11" ht="12">
      <c r="C258" s="5" t="s">
        <v>161</v>
      </c>
      <c r="F258" s="87"/>
      <c r="G258" s="12"/>
      <c r="H258" s="20"/>
      <c r="I258" s="87"/>
      <c r="J258" s="12"/>
      <c r="K258" s="20"/>
    </row>
    <row r="259" ht="12">
      <c r="A259" s="4"/>
    </row>
    <row r="260" spans="1:11" s="17" customFormat="1" ht="12">
      <c r="A260" s="34" t="s">
        <v>67</v>
      </c>
      <c r="E260" s="16"/>
      <c r="G260" s="18"/>
      <c r="H260" s="19"/>
      <c r="J260" s="18"/>
      <c r="K260" s="33" t="s">
        <v>162</v>
      </c>
    </row>
    <row r="261" spans="4:11" s="17" customFormat="1" ht="12">
      <c r="D261" s="63" t="s">
        <v>163</v>
      </c>
      <c r="E261" s="16"/>
      <c r="G261" s="18"/>
      <c r="H261" s="19"/>
      <c r="J261" s="18"/>
      <c r="K261" s="19"/>
    </row>
    <row r="262" spans="1:11" ht="12">
      <c r="A262" s="34" t="s">
        <v>268</v>
      </c>
      <c r="F262" s="89"/>
      <c r="G262" s="83"/>
      <c r="H262" s="20"/>
      <c r="J262" s="6"/>
      <c r="K262" s="36" t="s">
        <v>64</v>
      </c>
    </row>
    <row r="263" spans="1:11" ht="12">
      <c r="A263" s="11" t="s">
        <v>1</v>
      </c>
      <c r="B263" s="11" t="s">
        <v>1</v>
      </c>
      <c r="C263" s="11" t="s">
        <v>1</v>
      </c>
      <c r="D263" s="11" t="s">
        <v>1</v>
      </c>
      <c r="E263" s="11" t="s">
        <v>1</v>
      </c>
      <c r="F263" s="11" t="s">
        <v>1</v>
      </c>
      <c r="G263" s="12" t="s">
        <v>1</v>
      </c>
      <c r="H263" s="15" t="s">
        <v>1</v>
      </c>
      <c r="I263" s="11" t="s">
        <v>1</v>
      </c>
      <c r="J263" s="12" t="s">
        <v>1</v>
      </c>
      <c r="K263" s="15" t="s">
        <v>1</v>
      </c>
    </row>
    <row r="264" spans="1:11" ht="12">
      <c r="A264" s="37" t="s">
        <v>2</v>
      </c>
      <c r="E264" s="37" t="s">
        <v>2</v>
      </c>
      <c r="G264" s="2"/>
      <c r="H264" s="3" t="s">
        <v>51</v>
      </c>
      <c r="I264" s="1"/>
      <c r="J264" s="2"/>
      <c r="K264" s="3" t="s">
        <v>52</v>
      </c>
    </row>
    <row r="265" spans="1:11" ht="12">
      <c r="A265" s="37" t="s">
        <v>4</v>
      </c>
      <c r="C265" s="38" t="s">
        <v>18</v>
      </c>
      <c r="E265" s="37" t="s">
        <v>4</v>
      </c>
      <c r="G265" s="6"/>
      <c r="H265" s="3" t="s">
        <v>7</v>
      </c>
      <c r="J265" s="6"/>
      <c r="K265" s="3" t="s">
        <v>8</v>
      </c>
    </row>
    <row r="266" spans="1:11" ht="12">
      <c r="A266" s="11" t="s">
        <v>1</v>
      </c>
      <c r="B266" s="11" t="s">
        <v>1</v>
      </c>
      <c r="C266" s="11" t="s">
        <v>1</v>
      </c>
      <c r="D266" s="11" t="s">
        <v>1</v>
      </c>
      <c r="E266" s="11" t="s">
        <v>1</v>
      </c>
      <c r="F266" s="11" t="s">
        <v>1</v>
      </c>
      <c r="G266" s="12" t="s">
        <v>1</v>
      </c>
      <c r="H266" s="15" t="s">
        <v>1</v>
      </c>
      <c r="I266" s="11" t="s">
        <v>1</v>
      </c>
      <c r="J266" s="12" t="s">
        <v>1</v>
      </c>
      <c r="K266" s="15" t="s">
        <v>1</v>
      </c>
    </row>
    <row r="267" spans="1:11" ht="12">
      <c r="A267" s="90"/>
      <c r="C267" s="39" t="s">
        <v>164</v>
      </c>
      <c r="E267" s="90"/>
      <c r="G267" s="66"/>
      <c r="H267" s="66"/>
      <c r="I267" s="67"/>
      <c r="J267" s="66"/>
      <c r="K267" s="66"/>
    </row>
    <row r="268" spans="1:11" ht="12">
      <c r="A268" s="90">
        <v>1</v>
      </c>
      <c r="C268" s="4" t="s">
        <v>165</v>
      </c>
      <c r="E268" s="90">
        <v>1</v>
      </c>
      <c r="G268" s="66"/>
      <c r="H268" s="66" t="s">
        <v>166</v>
      </c>
      <c r="I268" s="67"/>
      <c r="J268" s="66"/>
      <c r="K268" s="66">
        <v>7375240</v>
      </c>
    </row>
    <row r="269" spans="1:11" ht="12">
      <c r="A269" s="90">
        <v>2</v>
      </c>
      <c r="C269" s="21" t="s">
        <v>167</v>
      </c>
      <c r="E269" s="90">
        <v>2</v>
      </c>
      <c r="F269" s="21"/>
      <c r="G269" s="70"/>
      <c r="H269" s="70">
        <v>55092271.44</v>
      </c>
      <c r="I269" s="70"/>
      <c r="J269" s="70"/>
      <c r="K269" s="70">
        <v>56366495</v>
      </c>
    </row>
    <row r="270" spans="1:11" ht="12">
      <c r="A270" s="90">
        <v>3</v>
      </c>
      <c r="C270" s="21" t="s">
        <v>168</v>
      </c>
      <c r="E270" s="90">
        <v>3</v>
      </c>
      <c r="F270" s="21"/>
      <c r="G270" s="70"/>
      <c r="H270" s="70">
        <v>5587472.15</v>
      </c>
      <c r="I270" s="70"/>
      <c r="J270" s="70"/>
      <c r="K270" s="70">
        <v>6127620</v>
      </c>
    </row>
    <row r="271" spans="1:11" ht="12">
      <c r="A271" s="90">
        <v>4</v>
      </c>
      <c r="C271" s="21" t="s">
        <v>169</v>
      </c>
      <c r="E271" s="90">
        <v>4</v>
      </c>
      <c r="F271" s="21"/>
      <c r="G271" s="70"/>
      <c r="H271" s="70"/>
      <c r="I271" s="70"/>
      <c r="J271" s="70"/>
      <c r="K271" s="70"/>
    </row>
    <row r="272" spans="1:11" ht="12">
      <c r="A272" s="90">
        <v>5</v>
      </c>
      <c r="C272" s="21" t="s">
        <v>170</v>
      </c>
      <c r="E272" s="90">
        <v>5</v>
      </c>
      <c r="F272" s="21"/>
      <c r="G272" s="70"/>
      <c r="H272" s="70"/>
      <c r="I272" s="70"/>
      <c r="J272" s="70"/>
      <c r="K272" s="70"/>
    </row>
    <row r="273" spans="1:11" ht="12">
      <c r="A273" s="90">
        <v>6</v>
      </c>
      <c r="C273" s="21" t="s">
        <v>171</v>
      </c>
      <c r="E273" s="90">
        <v>6</v>
      </c>
      <c r="F273" s="21"/>
      <c r="G273" s="70"/>
      <c r="H273" s="70">
        <v>477.5</v>
      </c>
      <c r="I273" s="70"/>
      <c r="J273" s="70"/>
      <c r="K273" s="70"/>
    </row>
    <row r="274" spans="1:11" ht="12">
      <c r="A274" s="90">
        <v>7</v>
      </c>
      <c r="C274" s="21" t="s">
        <v>172</v>
      </c>
      <c r="E274" s="90">
        <v>7</v>
      </c>
      <c r="F274" s="21"/>
      <c r="G274" s="70"/>
      <c r="H274" s="70"/>
      <c r="I274" s="70"/>
      <c r="J274" s="70"/>
      <c r="K274" s="70"/>
    </row>
    <row r="275" spans="1:11" ht="12">
      <c r="A275" s="90">
        <v>8</v>
      </c>
      <c r="C275" s="21" t="s">
        <v>173</v>
      </c>
      <c r="E275" s="90">
        <v>8</v>
      </c>
      <c r="F275" s="87"/>
      <c r="G275" s="12"/>
      <c r="H275" s="15"/>
      <c r="I275" s="87"/>
      <c r="J275" s="12"/>
      <c r="K275" s="15"/>
    </row>
    <row r="276" spans="1:11" ht="12">
      <c r="A276" s="90">
        <v>9</v>
      </c>
      <c r="C276" s="21"/>
      <c r="E276" s="90">
        <v>9</v>
      </c>
      <c r="F276" s="87"/>
      <c r="G276" s="12"/>
      <c r="H276" s="15"/>
      <c r="I276" s="87"/>
      <c r="J276" s="12"/>
      <c r="K276" s="15"/>
    </row>
    <row r="277" spans="1:11" ht="12">
      <c r="A277" s="90">
        <v>10</v>
      </c>
      <c r="C277" s="21"/>
      <c r="E277" s="90">
        <v>10</v>
      </c>
      <c r="F277" s="87"/>
      <c r="G277" s="12"/>
      <c r="H277" s="15"/>
      <c r="I277" s="87"/>
      <c r="J277" s="12"/>
      <c r="K277" s="15"/>
    </row>
    <row r="278" spans="1:11" ht="12">
      <c r="A278" s="90">
        <v>11</v>
      </c>
      <c r="C278" s="21"/>
      <c r="E278" s="90">
        <v>11</v>
      </c>
      <c r="F278" s="87"/>
      <c r="G278" s="12"/>
      <c r="H278" s="15"/>
      <c r="I278" s="87"/>
      <c r="J278" s="12"/>
      <c r="K278" s="15"/>
    </row>
    <row r="279" spans="1:11" ht="12">
      <c r="A279" s="90">
        <v>12</v>
      </c>
      <c r="C279" s="21"/>
      <c r="E279" s="90">
        <v>12</v>
      </c>
      <c r="F279" s="87"/>
      <c r="G279" s="12"/>
      <c r="H279" s="15"/>
      <c r="I279" s="87"/>
      <c r="J279" s="12"/>
      <c r="K279" s="15"/>
    </row>
    <row r="280" spans="1:11" ht="12">
      <c r="A280" s="90">
        <v>13</v>
      </c>
      <c r="C280" s="21"/>
      <c r="E280" s="90">
        <v>13</v>
      </c>
      <c r="F280" s="87"/>
      <c r="G280" s="12"/>
      <c r="H280" s="15"/>
      <c r="I280" s="87"/>
      <c r="J280" s="12"/>
      <c r="K280" s="15"/>
    </row>
    <row r="281" spans="1:11" ht="12">
      <c r="A281" s="90">
        <v>14</v>
      </c>
      <c r="C281" s="21"/>
      <c r="E281" s="90">
        <v>14</v>
      </c>
      <c r="F281" s="87"/>
      <c r="G281" s="12"/>
      <c r="H281" s="15"/>
      <c r="I281" s="87"/>
      <c r="J281" s="12"/>
      <c r="K281" s="15"/>
    </row>
    <row r="282" spans="1:11" ht="12">
      <c r="A282" s="90">
        <v>15</v>
      </c>
      <c r="E282" s="90">
        <v>15</v>
      </c>
      <c r="F282" s="21"/>
      <c r="G282" s="70"/>
      <c r="H282" s="70"/>
      <c r="I282" s="70"/>
      <c r="J282" s="70"/>
      <c r="K282" s="70"/>
    </row>
    <row r="283" spans="1:11" ht="12">
      <c r="A283" s="90"/>
      <c r="C283" s="21"/>
      <c r="E283" s="90"/>
      <c r="F283" s="21"/>
      <c r="G283" s="70"/>
      <c r="H283" s="70"/>
      <c r="I283" s="70"/>
      <c r="J283" s="70"/>
      <c r="K283" s="70"/>
    </row>
    <row r="284" spans="1:11" ht="12">
      <c r="A284" s="90">
        <v>16</v>
      </c>
      <c r="C284" s="21" t="s">
        <v>174</v>
      </c>
      <c r="E284" s="90">
        <v>16</v>
      </c>
      <c r="F284" s="21"/>
      <c r="G284" s="70"/>
      <c r="H284" s="70">
        <v>389306.6</v>
      </c>
      <c r="I284" s="70"/>
      <c r="J284" s="70"/>
      <c r="K284" s="70">
        <v>456153</v>
      </c>
    </row>
    <row r="285" spans="1:11" ht="12">
      <c r="A285" s="90">
        <v>17</v>
      </c>
      <c r="C285" s="21" t="s">
        <v>175</v>
      </c>
      <c r="E285" s="90">
        <v>17</v>
      </c>
      <c r="F285" s="21"/>
      <c r="G285" s="70"/>
      <c r="H285" s="70"/>
      <c r="I285" s="70"/>
      <c r="J285" s="70"/>
      <c r="K285" s="70"/>
    </row>
    <row r="286" spans="1:11" ht="12">
      <c r="A286" s="90">
        <v>18</v>
      </c>
      <c r="C286" s="21" t="s">
        <v>176</v>
      </c>
      <c r="E286" s="90">
        <v>18</v>
      </c>
      <c r="F286" s="21"/>
      <c r="G286" s="70"/>
      <c r="H286" s="70">
        <v>16689.8</v>
      </c>
      <c r="I286" s="70"/>
      <c r="J286" s="70"/>
      <c r="K286" s="70">
        <v>2280</v>
      </c>
    </row>
    <row r="287" spans="1:11" ht="12">
      <c r="A287" s="90">
        <v>19</v>
      </c>
      <c r="C287" s="21" t="s">
        <v>0</v>
      </c>
      <c r="E287" s="90">
        <v>19</v>
      </c>
      <c r="F287" s="21"/>
      <c r="G287" s="70"/>
      <c r="H287" s="70"/>
      <c r="I287" s="70"/>
      <c r="J287" s="70"/>
      <c r="K287" s="70"/>
    </row>
    <row r="288" spans="1:11" ht="12">
      <c r="A288" s="5">
        <v>20</v>
      </c>
      <c r="C288" s="21"/>
      <c r="E288" s="5">
        <v>20</v>
      </c>
      <c r="F288" s="87"/>
      <c r="G288" s="12"/>
      <c r="H288" s="15"/>
      <c r="I288" s="87"/>
      <c r="J288" s="12"/>
      <c r="K288" s="15"/>
    </row>
    <row r="289" spans="1:11" ht="12">
      <c r="A289" s="5">
        <v>21</v>
      </c>
      <c r="C289" s="21"/>
      <c r="E289" s="5">
        <v>21</v>
      </c>
      <c r="F289" s="87"/>
      <c r="G289" s="12"/>
      <c r="H289" s="15"/>
      <c r="I289" s="87"/>
      <c r="J289" s="12"/>
      <c r="K289" s="15"/>
    </row>
    <row r="290" spans="1:11" ht="12">
      <c r="A290" s="5">
        <v>22</v>
      </c>
      <c r="C290" s="21"/>
      <c r="E290" s="5">
        <v>22</v>
      </c>
      <c r="F290" s="87"/>
      <c r="G290" s="12"/>
      <c r="H290" s="15"/>
      <c r="I290" s="87"/>
      <c r="J290" s="12"/>
      <c r="K290" s="15"/>
    </row>
    <row r="291" spans="1:11" ht="12">
      <c r="A291" s="5">
        <v>23</v>
      </c>
      <c r="C291" s="21"/>
      <c r="E291" s="5">
        <v>23</v>
      </c>
      <c r="F291" s="87"/>
      <c r="G291" s="12"/>
      <c r="H291" s="15"/>
      <c r="I291" s="87"/>
      <c r="J291" s="12"/>
      <c r="K291" s="15"/>
    </row>
    <row r="292" spans="1:11" ht="12">
      <c r="A292" s="5">
        <v>24</v>
      </c>
      <c r="C292" s="21"/>
      <c r="E292" s="5">
        <v>24</v>
      </c>
      <c r="F292" s="87"/>
      <c r="G292" s="12"/>
      <c r="H292" s="15"/>
      <c r="I292" s="87"/>
      <c r="J292" s="12"/>
      <c r="K292" s="15"/>
    </row>
    <row r="293" spans="1:11" ht="12">
      <c r="A293" s="90"/>
      <c r="C293" s="21"/>
      <c r="E293" s="90"/>
      <c r="F293" s="87" t="s">
        <v>1</v>
      </c>
      <c r="G293" s="12" t="s">
        <v>1</v>
      </c>
      <c r="H293" s="15"/>
      <c r="I293" s="87"/>
      <c r="J293" s="12"/>
      <c r="K293" s="15"/>
    </row>
    <row r="294" spans="1:11" ht="12">
      <c r="A294" s="90">
        <v>25</v>
      </c>
      <c r="C294" s="4" t="s">
        <v>177</v>
      </c>
      <c r="E294" s="90">
        <v>25</v>
      </c>
      <c r="G294" s="66"/>
      <c r="H294" s="67">
        <v>61086217.489999995</v>
      </c>
      <c r="I294" s="67"/>
      <c r="J294" s="66"/>
      <c r="K294" s="67">
        <v>70327788</v>
      </c>
    </row>
    <row r="295" spans="1:11" ht="12">
      <c r="A295" s="90"/>
      <c r="C295" s="4"/>
      <c r="E295" s="90"/>
      <c r="F295" s="87" t="s">
        <v>1</v>
      </c>
      <c r="G295" s="12" t="s">
        <v>1</v>
      </c>
      <c r="H295" s="15"/>
      <c r="I295" s="87"/>
      <c r="J295" s="12"/>
      <c r="K295" s="15"/>
    </row>
    <row r="296" spans="1:11" ht="12">
      <c r="A296" s="90">
        <v>26</v>
      </c>
      <c r="C296" s="4" t="s">
        <v>178</v>
      </c>
      <c r="E296" s="90">
        <v>26</v>
      </c>
      <c r="G296" s="66"/>
      <c r="H296" s="66">
        <v>452537</v>
      </c>
      <c r="I296" s="67"/>
      <c r="J296" s="66"/>
      <c r="K296" s="66">
        <v>380821</v>
      </c>
    </row>
    <row r="297" spans="1:11" ht="12">
      <c r="A297" s="90">
        <v>27</v>
      </c>
      <c r="E297" s="90">
        <v>27</v>
      </c>
      <c r="G297" s="66"/>
      <c r="H297" s="66"/>
      <c r="I297" s="67"/>
      <c r="J297" s="66"/>
      <c r="K297" s="66"/>
    </row>
    <row r="298" spans="1:11" ht="12">
      <c r="A298" s="90">
        <v>28</v>
      </c>
      <c r="E298" s="90">
        <v>28</v>
      </c>
      <c r="G298" s="67"/>
      <c r="H298" s="67"/>
      <c r="I298" s="67"/>
      <c r="J298" s="67"/>
      <c r="K298" s="67"/>
    </row>
    <row r="299" spans="1:11" ht="12">
      <c r="A299" s="90">
        <v>29</v>
      </c>
      <c r="C299" s="5" t="s">
        <v>0</v>
      </c>
      <c r="E299" s="90">
        <v>29</v>
      </c>
      <c r="G299" s="67"/>
      <c r="H299" s="67"/>
      <c r="I299" s="67"/>
      <c r="J299" s="67"/>
      <c r="K299" s="67"/>
    </row>
    <row r="300" spans="1:11" ht="12">
      <c r="A300" s="90"/>
      <c r="C300" s="91"/>
      <c r="E300" s="90"/>
      <c r="F300" s="87" t="s">
        <v>1</v>
      </c>
      <c r="G300" s="12" t="s">
        <v>1</v>
      </c>
      <c r="H300" s="15"/>
      <c r="I300" s="87"/>
      <c r="J300" s="12"/>
      <c r="K300" s="15"/>
    </row>
    <row r="301" spans="1:11" ht="12">
      <c r="A301" s="90">
        <v>30</v>
      </c>
      <c r="C301" s="91" t="s">
        <v>179</v>
      </c>
      <c r="E301" s="90">
        <v>30</v>
      </c>
      <c r="G301" s="66"/>
      <c r="H301" s="67">
        <v>61538754.489999995</v>
      </c>
      <c r="I301" s="67"/>
      <c r="J301" s="66"/>
      <c r="K301" s="67">
        <v>70708609</v>
      </c>
    </row>
    <row r="302" spans="1:11" ht="12">
      <c r="A302" s="93"/>
      <c r="C302" s="4"/>
      <c r="E302" s="22"/>
      <c r="F302" s="87" t="s">
        <v>1</v>
      </c>
      <c r="G302" s="12" t="s">
        <v>1</v>
      </c>
      <c r="H302" s="15" t="s">
        <v>1</v>
      </c>
      <c r="I302" s="87" t="s">
        <v>1</v>
      </c>
      <c r="J302" s="12" t="s">
        <v>1</v>
      </c>
      <c r="K302" s="15" t="s">
        <v>1</v>
      </c>
    </row>
    <row r="303" spans="3:11" ht="12">
      <c r="C303" s="5" t="s">
        <v>160</v>
      </c>
      <c r="F303" s="87"/>
      <c r="G303" s="12"/>
      <c r="H303" s="20"/>
      <c r="I303" s="87"/>
      <c r="J303" s="12"/>
      <c r="K303" s="20"/>
    </row>
    <row r="304" spans="3:11" ht="12">
      <c r="C304" s="5" t="s">
        <v>161</v>
      </c>
      <c r="F304" s="87"/>
      <c r="G304" s="12"/>
      <c r="H304" s="20"/>
      <c r="I304" s="87"/>
      <c r="J304" s="12"/>
      <c r="K304" s="20"/>
    </row>
    <row r="305" spans="3:11" ht="12">
      <c r="C305" s="5" t="s">
        <v>180</v>
      </c>
      <c r="F305" s="87"/>
      <c r="G305" s="12"/>
      <c r="H305" s="20"/>
      <c r="I305" s="87"/>
      <c r="J305" s="12"/>
      <c r="K305" s="20"/>
    </row>
    <row r="306" spans="3:11" ht="12">
      <c r="C306" s="5" t="s">
        <v>181</v>
      </c>
      <c r="F306" s="87"/>
      <c r="G306" s="12"/>
      <c r="H306" s="20"/>
      <c r="I306" s="87"/>
      <c r="J306" s="12"/>
      <c r="K306" s="20"/>
    </row>
    <row r="307" spans="3:11" ht="12">
      <c r="C307" s="5" t="s">
        <v>182</v>
      </c>
      <c r="F307" s="87"/>
      <c r="G307" s="12"/>
      <c r="H307" s="20"/>
      <c r="I307" s="87"/>
      <c r="J307" s="12"/>
      <c r="K307" s="20"/>
    </row>
    <row r="308" spans="3:11" ht="12">
      <c r="C308" s="5" t="s">
        <v>183</v>
      </c>
      <c r="F308" s="87"/>
      <c r="G308" s="12"/>
      <c r="H308" s="20"/>
      <c r="I308" s="87"/>
      <c r="J308" s="12"/>
      <c r="K308" s="20"/>
    </row>
    <row r="309" spans="6:11" ht="12">
      <c r="F309" s="87"/>
      <c r="G309" s="12"/>
      <c r="H309" s="20"/>
      <c r="I309" s="87"/>
      <c r="J309" s="12"/>
      <c r="K309" s="20"/>
    </row>
    <row r="310" ht="12">
      <c r="A310" s="4"/>
    </row>
    <row r="311" spans="1:11" s="17" customFormat="1" ht="12">
      <c r="A311" s="34" t="s">
        <v>67</v>
      </c>
      <c r="E311" s="16"/>
      <c r="G311" s="18"/>
      <c r="H311" s="19"/>
      <c r="J311" s="18"/>
      <c r="K311" s="33" t="s">
        <v>184</v>
      </c>
    </row>
    <row r="312" spans="4:11" s="17" customFormat="1" ht="12">
      <c r="D312" s="63" t="s">
        <v>185</v>
      </c>
      <c r="E312" s="16"/>
      <c r="G312" s="18"/>
      <c r="H312" s="19"/>
      <c r="J312" s="18"/>
      <c r="K312" s="19"/>
    </row>
    <row r="313" spans="1:11" ht="12">
      <c r="A313" s="34" t="s">
        <v>268</v>
      </c>
      <c r="F313" s="89"/>
      <c r="G313" s="83"/>
      <c r="H313" s="20"/>
      <c r="J313" s="6"/>
      <c r="K313" s="36" t="s">
        <v>64</v>
      </c>
    </row>
    <row r="314" spans="1:11" ht="12">
      <c r="A314" s="11" t="s">
        <v>1</v>
      </c>
      <c r="B314" s="11" t="s">
        <v>1</v>
      </c>
      <c r="C314" s="11" t="s">
        <v>1</v>
      </c>
      <c r="D314" s="11" t="s">
        <v>1</v>
      </c>
      <c r="E314" s="11" t="s">
        <v>1</v>
      </c>
      <c r="F314" s="11" t="s">
        <v>1</v>
      </c>
      <c r="G314" s="12" t="s">
        <v>1</v>
      </c>
      <c r="H314" s="15" t="s">
        <v>1</v>
      </c>
      <c r="I314" s="11" t="s">
        <v>1</v>
      </c>
      <c r="J314" s="12" t="s">
        <v>1</v>
      </c>
      <c r="K314" s="15" t="s">
        <v>1</v>
      </c>
    </row>
    <row r="315" spans="1:11" ht="12">
      <c r="A315" s="37" t="s">
        <v>2</v>
      </c>
      <c r="E315" s="37" t="s">
        <v>2</v>
      </c>
      <c r="G315" s="2"/>
      <c r="H315" s="3" t="s">
        <v>51</v>
      </c>
      <c r="I315" s="1"/>
      <c r="J315" s="2"/>
      <c r="K315" s="3"/>
    </row>
    <row r="316" spans="1:11" ht="12">
      <c r="A316" s="37" t="s">
        <v>4</v>
      </c>
      <c r="C316" s="38" t="s">
        <v>18</v>
      </c>
      <c r="E316" s="37" t="s">
        <v>4</v>
      </c>
      <c r="G316" s="6"/>
      <c r="H316" s="3" t="s">
        <v>7</v>
      </c>
      <c r="J316" s="6"/>
      <c r="K316" s="3"/>
    </row>
    <row r="317" spans="1:11" ht="12">
      <c r="A317" s="11" t="s">
        <v>1</v>
      </c>
      <c r="B317" s="11" t="s">
        <v>1</v>
      </c>
      <c r="C317" s="11" t="s">
        <v>1</v>
      </c>
      <c r="D317" s="11" t="s">
        <v>1</v>
      </c>
      <c r="E317" s="11" t="s">
        <v>1</v>
      </c>
      <c r="F317" s="11" t="s">
        <v>1</v>
      </c>
      <c r="G317" s="12" t="s">
        <v>1</v>
      </c>
      <c r="H317" s="15" t="s">
        <v>1</v>
      </c>
      <c r="I317" s="11" t="s">
        <v>1</v>
      </c>
      <c r="J317" s="12"/>
      <c r="K317" s="15"/>
    </row>
    <row r="318" spans="1:11" ht="12">
      <c r="A318" s="90">
        <v>1</v>
      </c>
      <c r="C318" s="4" t="s">
        <v>186</v>
      </c>
      <c r="E318" s="90">
        <v>1</v>
      </c>
      <c r="G318" s="66"/>
      <c r="H318" s="66">
        <v>0</v>
      </c>
      <c r="I318" s="67"/>
      <c r="J318" s="66"/>
      <c r="K318" s="66"/>
    </row>
    <row r="319" spans="1:11" ht="12">
      <c r="A319" s="90"/>
      <c r="C319" s="4"/>
      <c r="E319" s="90"/>
      <c r="G319" s="66"/>
      <c r="H319" s="66"/>
      <c r="I319" s="67"/>
      <c r="J319" s="66"/>
      <c r="K319" s="66"/>
    </row>
    <row r="320" spans="1:11" ht="12">
      <c r="A320" s="90">
        <v>2</v>
      </c>
      <c r="C320" s="21" t="s">
        <v>187</v>
      </c>
      <c r="E320" s="90">
        <v>2</v>
      </c>
      <c r="F320" s="21"/>
      <c r="G320" s="70"/>
      <c r="H320" s="70">
        <v>0</v>
      </c>
      <c r="I320" s="70"/>
      <c r="J320" s="70"/>
      <c r="K320" s="70"/>
    </row>
    <row r="321" spans="1:11" ht="12">
      <c r="A321" s="90"/>
      <c r="C321" s="21"/>
      <c r="E321" s="90"/>
      <c r="F321" s="87" t="s">
        <v>1</v>
      </c>
      <c r="G321" s="12" t="s">
        <v>1</v>
      </c>
      <c r="H321" s="15"/>
      <c r="I321" s="87"/>
      <c r="J321" s="12"/>
      <c r="K321" s="15"/>
    </row>
    <row r="322" spans="1:11" ht="12">
      <c r="A322" s="90">
        <v>3</v>
      </c>
      <c r="C322" s="5" t="s">
        <v>37</v>
      </c>
      <c r="E322" s="90">
        <v>3</v>
      </c>
      <c r="F322" s="21"/>
      <c r="G322" s="70"/>
      <c r="H322" s="70">
        <v>0</v>
      </c>
      <c r="I322" s="70"/>
      <c r="J322" s="70"/>
      <c r="K322" s="70"/>
    </row>
    <row r="323" spans="1:11" ht="12">
      <c r="A323" s="90"/>
      <c r="C323" s="21"/>
      <c r="E323" s="90"/>
      <c r="F323" s="21"/>
      <c r="G323" s="70"/>
      <c r="H323" s="70"/>
      <c r="I323" s="70"/>
      <c r="J323" s="70"/>
      <c r="K323" s="70"/>
    </row>
    <row r="324" spans="1:11" ht="12">
      <c r="A324" s="90"/>
      <c r="C324" s="21"/>
      <c r="E324" s="90"/>
      <c r="F324" s="21"/>
      <c r="G324" s="70"/>
      <c r="H324" s="70"/>
      <c r="I324" s="70"/>
      <c r="J324" s="70"/>
      <c r="K324" s="70"/>
    </row>
    <row r="325" spans="1:11" ht="12">
      <c r="A325" s="90"/>
      <c r="C325" s="21"/>
      <c r="E325" s="90"/>
      <c r="F325" s="21"/>
      <c r="G325" s="70"/>
      <c r="H325" s="70"/>
      <c r="I325" s="70"/>
      <c r="J325" s="70"/>
      <c r="K325" s="70"/>
    </row>
    <row r="326" spans="1:11" ht="12">
      <c r="A326" s="90"/>
      <c r="C326" s="21"/>
      <c r="E326" s="90"/>
      <c r="F326" s="21"/>
      <c r="G326" s="70"/>
      <c r="H326" s="70"/>
      <c r="I326" s="70"/>
      <c r="J326" s="70"/>
      <c r="K326" s="70"/>
    </row>
    <row r="327" spans="1:11" ht="12">
      <c r="A327" s="90"/>
      <c r="C327" s="21"/>
      <c r="E327" s="90"/>
      <c r="F327" s="21"/>
      <c r="G327" s="70"/>
      <c r="H327" s="70"/>
      <c r="I327" s="70"/>
      <c r="J327" s="70"/>
      <c r="K327" s="70"/>
    </row>
    <row r="328" spans="3:11" ht="12">
      <c r="C328" s="21"/>
      <c r="F328" s="87"/>
      <c r="G328" s="12"/>
      <c r="H328" s="15"/>
      <c r="I328" s="87"/>
      <c r="J328" s="12"/>
      <c r="K328" s="15"/>
    </row>
    <row r="329" spans="1:11" ht="12">
      <c r="A329" s="90"/>
      <c r="E329" s="90"/>
      <c r="G329" s="66"/>
      <c r="H329" s="67"/>
      <c r="I329" s="67"/>
      <c r="J329" s="66"/>
      <c r="K329" s="67"/>
    </row>
    <row r="330" spans="1:11" ht="12">
      <c r="A330" s="90"/>
      <c r="C330" s="21"/>
      <c r="E330" s="90"/>
      <c r="F330" s="87"/>
      <c r="G330" s="12"/>
      <c r="H330" s="15"/>
      <c r="I330" s="87"/>
      <c r="J330" s="12"/>
      <c r="K330" s="15"/>
    </row>
    <row r="331" spans="1:11" ht="12">
      <c r="A331" s="90"/>
      <c r="C331" s="4"/>
      <c r="E331" s="90"/>
      <c r="G331" s="66"/>
      <c r="H331" s="67"/>
      <c r="I331" s="67"/>
      <c r="J331" s="66"/>
      <c r="K331" s="67"/>
    </row>
    <row r="332" spans="1:11" ht="12">
      <c r="A332" s="90"/>
      <c r="C332" s="4"/>
      <c r="E332" s="90"/>
      <c r="G332" s="66"/>
      <c r="H332" s="67"/>
      <c r="I332" s="67"/>
      <c r="J332" s="66"/>
      <c r="K332" s="67"/>
    </row>
    <row r="333" spans="1:11" ht="12">
      <c r="A333" s="90"/>
      <c r="C333" s="5" t="s">
        <v>188</v>
      </c>
      <c r="E333" s="90"/>
      <c r="G333" s="66"/>
      <c r="H333" s="66"/>
      <c r="I333" s="67"/>
      <c r="J333" s="66"/>
      <c r="K333" s="66"/>
    </row>
    <row r="334" spans="1:11" ht="12">
      <c r="A334" s="90"/>
      <c r="E334" s="90"/>
      <c r="G334" s="66"/>
      <c r="H334" s="66"/>
      <c r="I334" s="67"/>
      <c r="J334" s="66"/>
      <c r="K334" s="66"/>
    </row>
    <row r="335" spans="1:11" ht="12">
      <c r="A335" s="90"/>
      <c r="E335" s="90"/>
      <c r="G335" s="67"/>
      <c r="H335" s="67"/>
      <c r="I335" s="67"/>
      <c r="J335" s="67"/>
      <c r="K335" s="67"/>
    </row>
    <row r="336" spans="1:11" ht="12">
      <c r="A336" s="90"/>
      <c r="E336" s="90"/>
      <c r="G336" s="67"/>
      <c r="H336" s="67"/>
      <c r="I336" s="67"/>
      <c r="J336" s="67"/>
      <c r="K336" s="67"/>
    </row>
    <row r="337" spans="1:11" ht="12">
      <c r="A337" s="90"/>
      <c r="C337" s="91"/>
      <c r="E337" s="90"/>
      <c r="F337" s="87"/>
      <c r="G337" s="12"/>
      <c r="H337" s="15"/>
      <c r="I337" s="87"/>
      <c r="J337" s="12"/>
      <c r="K337" s="15"/>
    </row>
    <row r="338" spans="1:11" ht="12">
      <c r="A338" s="90"/>
      <c r="C338" s="91"/>
      <c r="E338" s="90"/>
      <c r="G338" s="66"/>
      <c r="H338" s="67"/>
      <c r="I338" s="67"/>
      <c r="J338" s="66"/>
      <c r="K338" s="67"/>
    </row>
    <row r="339" spans="1:11" ht="12">
      <c r="A339" s="93"/>
      <c r="C339" s="4"/>
      <c r="E339" s="22"/>
      <c r="F339" s="87"/>
      <c r="G339" s="12"/>
      <c r="H339" s="15"/>
      <c r="I339" s="87"/>
      <c r="J339" s="12"/>
      <c r="K339" s="15"/>
    </row>
    <row r="340" spans="5:11" ht="12">
      <c r="E340" s="22"/>
      <c r="G340" s="6"/>
      <c r="H340" s="20"/>
      <c r="J340" s="6"/>
      <c r="K340" s="20"/>
    </row>
    <row r="341" spans="1:11" s="17" customFormat="1" ht="12">
      <c r="A341" s="34" t="s">
        <v>67</v>
      </c>
      <c r="E341" s="16"/>
      <c r="G341" s="18"/>
      <c r="H341" s="19"/>
      <c r="J341" s="18"/>
      <c r="K341" s="33" t="s">
        <v>189</v>
      </c>
    </row>
    <row r="342" spans="1:11" s="17" customFormat="1" ht="12">
      <c r="A342" s="211" t="s">
        <v>190</v>
      </c>
      <c r="B342" s="211"/>
      <c r="C342" s="211"/>
      <c r="D342" s="211"/>
      <c r="E342" s="211"/>
      <c r="F342" s="211"/>
      <c r="G342" s="211"/>
      <c r="H342" s="211"/>
      <c r="I342" s="211"/>
      <c r="J342" s="211"/>
      <c r="K342" s="211"/>
    </row>
    <row r="343" spans="1:11" ht="12">
      <c r="A343" s="34" t="s">
        <v>268</v>
      </c>
      <c r="G343" s="94"/>
      <c r="H343" s="20"/>
      <c r="J343" s="6"/>
      <c r="K343" s="36" t="s">
        <v>64</v>
      </c>
    </row>
    <row r="344" spans="1:11" ht="12">
      <c r="A344" s="11" t="s">
        <v>1</v>
      </c>
      <c r="B344" s="11" t="s">
        <v>1</v>
      </c>
      <c r="C344" s="11" t="s">
        <v>1</v>
      </c>
      <c r="D344" s="11" t="s">
        <v>1</v>
      </c>
      <c r="E344" s="11" t="s">
        <v>1</v>
      </c>
      <c r="F344" s="11" t="s">
        <v>1</v>
      </c>
      <c r="G344" s="12" t="s">
        <v>1</v>
      </c>
      <c r="H344" s="15" t="s">
        <v>1</v>
      </c>
      <c r="I344" s="11" t="s">
        <v>1</v>
      </c>
      <c r="J344" s="12" t="s">
        <v>1</v>
      </c>
      <c r="K344" s="15" t="s">
        <v>1</v>
      </c>
    </row>
    <row r="345" spans="1:11" ht="12">
      <c r="A345" s="37" t="s">
        <v>2</v>
      </c>
      <c r="E345" s="37" t="s">
        <v>2</v>
      </c>
      <c r="F345" s="1"/>
      <c r="G345" s="2"/>
      <c r="H345" s="3" t="s">
        <v>51</v>
      </c>
      <c r="I345" s="1"/>
      <c r="J345" s="2"/>
      <c r="K345" s="3" t="s">
        <v>52</v>
      </c>
    </row>
    <row r="346" spans="1:11" ht="12">
      <c r="A346" s="37" t="s">
        <v>4</v>
      </c>
      <c r="C346" s="38" t="s">
        <v>18</v>
      </c>
      <c r="E346" s="37" t="s">
        <v>4</v>
      </c>
      <c r="F346" s="1"/>
      <c r="G346" s="2" t="s">
        <v>6</v>
      </c>
      <c r="H346" s="3" t="s">
        <v>7</v>
      </c>
      <c r="I346" s="1"/>
      <c r="J346" s="2" t="s">
        <v>6</v>
      </c>
      <c r="K346" s="3" t="s">
        <v>8</v>
      </c>
    </row>
    <row r="347" spans="1:11" ht="12">
      <c r="A347" s="11" t="s">
        <v>1</v>
      </c>
      <c r="B347" s="11" t="s">
        <v>1</v>
      </c>
      <c r="C347" s="11" t="s">
        <v>1</v>
      </c>
      <c r="D347" s="11" t="s">
        <v>1</v>
      </c>
      <c r="E347" s="11" t="s">
        <v>1</v>
      </c>
      <c r="F347" s="11" t="s">
        <v>1</v>
      </c>
      <c r="G347" s="12" t="s">
        <v>1</v>
      </c>
      <c r="H347" s="15" t="s">
        <v>1</v>
      </c>
      <c r="I347" s="11" t="s">
        <v>1</v>
      </c>
      <c r="J347" s="12" t="s">
        <v>1</v>
      </c>
      <c r="K347" s="15" t="s">
        <v>1</v>
      </c>
    </row>
    <row r="348" spans="1:11" ht="12">
      <c r="A348" s="25">
        <v>1</v>
      </c>
      <c r="B348" s="11"/>
      <c r="C348" s="4" t="s">
        <v>191</v>
      </c>
      <c r="D348" s="11"/>
      <c r="E348" s="25">
        <v>1</v>
      </c>
      <c r="F348" s="11"/>
      <c r="G348" s="97">
        <v>274.67</v>
      </c>
      <c r="H348" s="97">
        <v>35452437</v>
      </c>
      <c r="I348" s="97"/>
      <c r="J348" s="97">
        <v>274.5142972202447</v>
      </c>
      <c r="K348" s="97">
        <v>35432340</v>
      </c>
    </row>
    <row r="349" spans="1:11" ht="12">
      <c r="A349" s="25">
        <v>2</v>
      </c>
      <c r="B349" s="11"/>
      <c r="C349" s="4" t="s">
        <v>192</v>
      </c>
      <c r="D349" s="11"/>
      <c r="E349" s="25">
        <v>2</v>
      </c>
      <c r="F349" s="11"/>
      <c r="G349" s="12"/>
      <c r="H349" s="97">
        <v>8220857</v>
      </c>
      <c r="I349" s="11"/>
      <c r="J349" s="12"/>
      <c r="K349" s="96">
        <v>9596593</v>
      </c>
    </row>
    <row r="350" spans="1:11" ht="12">
      <c r="A350" s="25">
        <v>3</v>
      </c>
      <c r="C350" s="4" t="s">
        <v>193</v>
      </c>
      <c r="E350" s="25">
        <v>3</v>
      </c>
      <c r="F350" s="21"/>
      <c r="G350" s="97">
        <v>33.05</v>
      </c>
      <c r="H350" s="96">
        <v>2118863</v>
      </c>
      <c r="I350" s="96"/>
      <c r="J350" s="97">
        <v>33.34126123302922</v>
      </c>
      <c r="K350" s="96">
        <v>2137536</v>
      </c>
    </row>
    <row r="351" spans="1:11" ht="12">
      <c r="A351" s="25">
        <v>4</v>
      </c>
      <c r="C351" s="4" t="s">
        <v>194</v>
      </c>
      <c r="E351" s="25">
        <v>4</v>
      </c>
      <c r="F351" s="21"/>
      <c r="G351" s="97"/>
      <c r="H351" s="96">
        <v>716103</v>
      </c>
      <c r="I351" s="96"/>
      <c r="J351" s="97"/>
      <c r="K351" s="96">
        <v>750310</v>
      </c>
    </row>
    <row r="352" spans="1:11" ht="12">
      <c r="A352" s="25">
        <v>5</v>
      </c>
      <c r="C352" s="4" t="s">
        <v>195</v>
      </c>
      <c r="E352" s="25">
        <v>5</v>
      </c>
      <c r="F352" s="21"/>
      <c r="G352" s="97">
        <v>307.72</v>
      </c>
      <c r="H352" s="97">
        <v>46508260</v>
      </c>
      <c r="I352" s="96"/>
      <c r="J352" s="97">
        <v>307.85555845327394</v>
      </c>
      <c r="K352" s="97">
        <v>47916779</v>
      </c>
    </row>
    <row r="353" spans="1:11" ht="12">
      <c r="A353" s="25">
        <v>6</v>
      </c>
      <c r="C353" s="4" t="s">
        <v>196</v>
      </c>
      <c r="E353" s="25">
        <v>6</v>
      </c>
      <c r="F353" s="21"/>
      <c r="G353" s="97">
        <v>109.37</v>
      </c>
      <c r="H353" s="96">
        <v>7756404</v>
      </c>
      <c r="I353" s="96"/>
      <c r="J353" s="97">
        <v>116.90420781846848</v>
      </c>
      <c r="K353" s="96">
        <v>8290722</v>
      </c>
    </row>
    <row r="354" spans="1:11" ht="12">
      <c r="A354" s="25">
        <v>7</v>
      </c>
      <c r="C354" s="4" t="s">
        <v>197</v>
      </c>
      <c r="E354" s="25">
        <v>7</v>
      </c>
      <c r="F354" s="21"/>
      <c r="G354" s="97"/>
      <c r="H354" s="96">
        <v>1981856</v>
      </c>
      <c r="I354" s="96"/>
      <c r="J354" s="97"/>
      <c r="K354" s="96">
        <v>2004294</v>
      </c>
    </row>
    <row r="355" spans="1:11" ht="12">
      <c r="A355" s="25">
        <v>8</v>
      </c>
      <c r="C355" s="4" t="s">
        <v>198</v>
      </c>
      <c r="E355" s="25">
        <v>8</v>
      </c>
      <c r="F355" s="21"/>
      <c r="G355" s="97">
        <v>417.09000000000003</v>
      </c>
      <c r="H355" s="97">
        <v>56246520</v>
      </c>
      <c r="I355" s="97"/>
      <c r="J355" s="97">
        <v>424.7597662717424</v>
      </c>
      <c r="K355" s="97">
        <v>58211795</v>
      </c>
    </row>
    <row r="356" spans="1:11" ht="12">
      <c r="A356" s="25">
        <v>9</v>
      </c>
      <c r="E356" s="25">
        <v>9</v>
      </c>
      <c r="F356" s="21"/>
      <c r="G356" s="97"/>
      <c r="H356" s="96"/>
      <c r="I356" s="53"/>
      <c r="J356" s="97"/>
      <c r="K356" s="96"/>
    </row>
    <row r="357" spans="1:11" ht="12">
      <c r="A357" s="25">
        <v>10</v>
      </c>
      <c r="C357" s="4" t="s">
        <v>199</v>
      </c>
      <c r="E357" s="25">
        <v>10</v>
      </c>
      <c r="F357" s="21"/>
      <c r="G357" s="97"/>
      <c r="H357" s="96"/>
      <c r="I357" s="96"/>
      <c r="J357" s="97"/>
      <c r="K357" s="96"/>
    </row>
    <row r="358" spans="1:11" ht="12">
      <c r="A358" s="25">
        <v>11</v>
      </c>
      <c r="C358" s="4" t="s">
        <v>200</v>
      </c>
      <c r="E358" s="25">
        <v>11</v>
      </c>
      <c r="F358" s="21"/>
      <c r="G358" s="97">
        <v>122.77999999999999</v>
      </c>
      <c r="H358" s="96">
        <v>6232995</v>
      </c>
      <c r="I358" s="96"/>
      <c r="J358" s="97">
        <v>114.45780221546782</v>
      </c>
      <c r="K358" s="96">
        <v>5810514</v>
      </c>
    </row>
    <row r="359" spans="1:11" ht="12">
      <c r="A359" s="25">
        <v>12</v>
      </c>
      <c r="C359" s="4" t="s">
        <v>201</v>
      </c>
      <c r="E359" s="25">
        <v>12</v>
      </c>
      <c r="F359" s="21"/>
      <c r="G359" s="97"/>
      <c r="H359" s="96">
        <v>1798555</v>
      </c>
      <c r="I359" s="96"/>
      <c r="J359" s="97"/>
      <c r="K359" s="96">
        <v>1912540</v>
      </c>
    </row>
    <row r="360" spans="1:11" ht="12">
      <c r="A360" s="25">
        <v>13</v>
      </c>
      <c r="C360" s="4" t="s">
        <v>202</v>
      </c>
      <c r="E360" s="25">
        <v>13</v>
      </c>
      <c r="F360" s="21"/>
      <c r="G360" s="97">
        <v>122.77999999999999</v>
      </c>
      <c r="H360" s="96">
        <v>8031550</v>
      </c>
      <c r="I360" s="56"/>
      <c r="J360" s="97">
        <v>114.45780221546782</v>
      </c>
      <c r="K360" s="96">
        <v>7723054</v>
      </c>
    </row>
    <row r="361" spans="1:11" ht="12">
      <c r="A361" s="25">
        <v>14</v>
      </c>
      <c r="E361" s="25">
        <v>14</v>
      </c>
      <c r="F361" s="21"/>
      <c r="G361" s="112"/>
      <c r="H361" s="96"/>
      <c r="I361" s="53"/>
      <c r="J361" s="112"/>
      <c r="K361" s="96"/>
    </row>
    <row r="362" spans="1:11" ht="12">
      <c r="A362" s="25">
        <v>15</v>
      </c>
      <c r="C362" s="4" t="s">
        <v>203</v>
      </c>
      <c r="E362" s="25">
        <v>15</v>
      </c>
      <c r="G362" s="113">
        <v>539.87</v>
      </c>
      <c r="H362" s="53">
        <v>64278070</v>
      </c>
      <c r="I362" s="53"/>
      <c r="J362" s="113">
        <v>539.2175684872102</v>
      </c>
      <c r="K362" s="53">
        <v>65934849</v>
      </c>
    </row>
    <row r="363" spans="1:11" ht="12">
      <c r="A363" s="25">
        <v>16</v>
      </c>
      <c r="E363" s="25">
        <v>16</v>
      </c>
      <c r="G363" s="113"/>
      <c r="H363" s="53"/>
      <c r="I363" s="53"/>
      <c r="J363" s="113"/>
      <c r="K363" s="53"/>
    </row>
    <row r="364" spans="1:11" ht="12">
      <c r="A364" s="25">
        <v>17</v>
      </c>
      <c r="C364" s="4" t="s">
        <v>204</v>
      </c>
      <c r="E364" s="25">
        <v>17</v>
      </c>
      <c r="F364" s="21"/>
      <c r="G364" s="97"/>
      <c r="H364" s="96">
        <v>642316</v>
      </c>
      <c r="I364" s="96"/>
      <c r="J364" s="97"/>
      <c r="K364" s="96">
        <v>101340</v>
      </c>
    </row>
    <row r="365" spans="1:11" ht="12">
      <c r="A365" s="25">
        <v>18</v>
      </c>
      <c r="E365" s="25">
        <v>18</v>
      </c>
      <c r="F365" s="21"/>
      <c r="G365" s="97"/>
      <c r="H365" s="96"/>
      <c r="I365" s="96"/>
      <c r="J365" s="97"/>
      <c r="K365" s="96"/>
    </row>
    <row r="366" spans="1:11" ht="12">
      <c r="A366" s="25">
        <v>19</v>
      </c>
      <c r="C366" s="4" t="s">
        <v>205</v>
      </c>
      <c r="E366" s="25">
        <v>19</v>
      </c>
      <c r="F366" s="21"/>
      <c r="G366" s="97"/>
      <c r="H366" s="96">
        <v>767791</v>
      </c>
      <c r="I366" s="96"/>
      <c r="J366" s="97"/>
      <c r="K366" s="96">
        <v>699876</v>
      </c>
    </row>
    <row r="367" spans="1:11" ht="12" customHeight="1">
      <c r="A367" s="25">
        <v>20</v>
      </c>
      <c r="C367" s="99" t="s">
        <v>206</v>
      </c>
      <c r="E367" s="25">
        <v>20</v>
      </c>
      <c r="F367" s="21"/>
      <c r="G367" s="97"/>
      <c r="H367" s="96">
        <v>14316695</v>
      </c>
      <c r="I367" s="96"/>
      <c r="J367" s="97"/>
      <c r="K367" s="96">
        <v>14713298</v>
      </c>
    </row>
    <row r="368" spans="1:11" s="100" customFormat="1" ht="12" customHeight="1">
      <c r="A368" s="25">
        <v>21</v>
      </c>
      <c r="B368" s="5"/>
      <c r="C368" s="99"/>
      <c r="D368" s="5"/>
      <c r="E368" s="25">
        <v>21</v>
      </c>
      <c r="F368" s="21"/>
      <c r="G368" s="97"/>
      <c r="H368" s="96"/>
      <c r="I368" s="96"/>
      <c r="J368" s="97"/>
      <c r="K368" s="96"/>
    </row>
    <row r="369" spans="1:11" ht="12">
      <c r="A369" s="25">
        <v>22</v>
      </c>
      <c r="C369" s="4"/>
      <c r="E369" s="25">
        <v>22</v>
      </c>
      <c r="G369" s="97"/>
      <c r="H369" s="96"/>
      <c r="I369" s="96"/>
      <c r="J369" s="97"/>
      <c r="K369" s="96"/>
    </row>
    <row r="370" spans="1:11" ht="12">
      <c r="A370" s="25">
        <v>23</v>
      </c>
      <c r="C370" s="4" t="s">
        <v>207</v>
      </c>
      <c r="E370" s="25">
        <v>23</v>
      </c>
      <c r="G370" s="97"/>
      <c r="H370" s="96">
        <v>674698</v>
      </c>
      <c r="I370" s="96"/>
      <c r="J370" s="97"/>
      <c r="K370" s="96">
        <v>15000</v>
      </c>
    </row>
    <row r="371" spans="1:11" ht="12">
      <c r="A371" s="25">
        <v>24</v>
      </c>
      <c r="C371" s="4"/>
      <c r="E371" s="25">
        <v>24</v>
      </c>
      <c r="G371" s="97"/>
      <c r="H371" s="96"/>
      <c r="I371" s="96"/>
      <c r="J371" s="97"/>
      <c r="K371" s="96"/>
    </row>
    <row r="372" spans="1:11" ht="12">
      <c r="A372" s="25"/>
      <c r="E372" s="25"/>
      <c r="F372" s="87" t="s">
        <v>1</v>
      </c>
      <c r="G372" s="101"/>
      <c r="H372" s="15"/>
      <c r="I372" s="87"/>
      <c r="J372" s="101"/>
      <c r="K372" s="15"/>
    </row>
    <row r="373" spans="1:11" ht="12">
      <c r="A373" s="25">
        <v>25</v>
      </c>
      <c r="C373" s="4" t="s">
        <v>208</v>
      </c>
      <c r="E373" s="25">
        <v>25</v>
      </c>
      <c r="G373" s="53">
        <v>539.87</v>
      </c>
      <c r="H373" s="53">
        <v>80679570</v>
      </c>
      <c r="I373" s="102"/>
      <c r="J373" s="53">
        <v>539.2175684872102</v>
      </c>
      <c r="K373" s="53">
        <v>81464363</v>
      </c>
    </row>
    <row r="374" spans="6:11" ht="12">
      <c r="F374" s="87" t="s">
        <v>1</v>
      </c>
      <c r="G374" s="12"/>
      <c r="H374" s="15"/>
      <c r="I374" s="87"/>
      <c r="J374" s="12"/>
      <c r="K374" s="15"/>
    </row>
    <row r="375" spans="6:11" ht="12">
      <c r="F375" s="87"/>
      <c r="G375" s="12"/>
      <c r="H375" s="15"/>
      <c r="I375" s="87"/>
      <c r="J375" s="12"/>
      <c r="K375" s="15"/>
    </row>
    <row r="376" spans="3:11" ht="20.25" customHeight="1">
      <c r="C376" s="103"/>
      <c r="D376" s="103"/>
      <c r="E376" s="103"/>
      <c r="F376" s="87"/>
      <c r="G376" s="12"/>
      <c r="H376" s="15"/>
      <c r="I376" s="87"/>
      <c r="J376" s="12"/>
      <c r="K376" s="15"/>
    </row>
    <row r="377" spans="3:11" ht="12">
      <c r="C377" s="5" t="s">
        <v>267</v>
      </c>
      <c r="F377" s="87"/>
      <c r="G377" s="12"/>
      <c r="H377" s="15"/>
      <c r="I377" s="87"/>
      <c r="J377" s="12"/>
      <c r="K377" s="15"/>
    </row>
    <row r="378" ht="12">
      <c r="A378" s="4"/>
    </row>
    <row r="379" spans="5:11" ht="12">
      <c r="E379" s="22"/>
      <c r="G379" s="6"/>
      <c r="H379" s="20"/>
      <c r="J379" s="6"/>
      <c r="K379" s="20"/>
    </row>
    <row r="380" spans="1:11" s="17" customFormat="1" ht="12">
      <c r="A380" s="34" t="s">
        <v>67</v>
      </c>
      <c r="E380" s="16"/>
      <c r="G380" s="18"/>
      <c r="H380" s="19"/>
      <c r="J380" s="18"/>
      <c r="K380" s="33" t="s">
        <v>209</v>
      </c>
    </row>
    <row r="381" spans="1:11" s="17" customFormat="1" ht="12">
      <c r="A381" s="211" t="s">
        <v>210</v>
      </c>
      <c r="B381" s="211"/>
      <c r="C381" s="211"/>
      <c r="D381" s="211"/>
      <c r="E381" s="211"/>
      <c r="F381" s="211"/>
      <c r="G381" s="211"/>
      <c r="H381" s="211"/>
      <c r="I381" s="211"/>
      <c r="J381" s="211"/>
      <c r="K381" s="211"/>
    </row>
    <row r="382" spans="1:11" ht="12">
      <c r="A382" s="34" t="s">
        <v>268</v>
      </c>
      <c r="G382" s="94"/>
      <c r="H382" s="20"/>
      <c r="J382" s="6"/>
      <c r="K382" s="36" t="s">
        <v>64</v>
      </c>
    </row>
    <row r="383" spans="1:11" ht="12">
      <c r="A383" s="11" t="s">
        <v>1</v>
      </c>
      <c r="B383" s="11" t="s">
        <v>1</v>
      </c>
      <c r="C383" s="11" t="s">
        <v>1</v>
      </c>
      <c r="D383" s="11" t="s">
        <v>1</v>
      </c>
      <c r="E383" s="11" t="s">
        <v>1</v>
      </c>
      <c r="F383" s="11" t="s">
        <v>1</v>
      </c>
      <c r="G383" s="12" t="s">
        <v>1</v>
      </c>
      <c r="H383" s="15" t="s">
        <v>1</v>
      </c>
      <c r="I383" s="11" t="s">
        <v>1</v>
      </c>
      <c r="J383" s="12" t="s">
        <v>1</v>
      </c>
      <c r="K383" s="15" t="s">
        <v>1</v>
      </c>
    </row>
    <row r="384" spans="1:11" ht="12">
      <c r="A384" s="37" t="s">
        <v>2</v>
      </c>
      <c r="E384" s="37" t="s">
        <v>2</v>
      </c>
      <c r="F384" s="1"/>
      <c r="G384" s="2"/>
      <c r="H384" s="3" t="s">
        <v>51</v>
      </c>
      <c r="I384" s="1"/>
      <c r="J384" s="2"/>
      <c r="K384" s="3" t="s">
        <v>52</v>
      </c>
    </row>
    <row r="385" spans="1:11" ht="12">
      <c r="A385" s="37" t="s">
        <v>4</v>
      </c>
      <c r="C385" s="38" t="s">
        <v>18</v>
      </c>
      <c r="E385" s="37" t="s">
        <v>4</v>
      </c>
      <c r="F385" s="1"/>
      <c r="G385" s="2" t="s">
        <v>6</v>
      </c>
      <c r="H385" s="3" t="s">
        <v>7</v>
      </c>
      <c r="I385" s="1"/>
      <c r="J385" s="2" t="s">
        <v>6</v>
      </c>
      <c r="K385" s="3" t="s">
        <v>8</v>
      </c>
    </row>
    <row r="386" spans="1:11" ht="12">
      <c r="A386" s="11" t="s">
        <v>1</v>
      </c>
      <c r="B386" s="11" t="s">
        <v>1</v>
      </c>
      <c r="C386" s="11" t="s">
        <v>1</v>
      </c>
      <c r="D386" s="11" t="s">
        <v>1</v>
      </c>
      <c r="E386" s="11" t="s">
        <v>1</v>
      </c>
      <c r="F386" s="11" t="s">
        <v>1</v>
      </c>
      <c r="G386" s="12" t="s">
        <v>1</v>
      </c>
      <c r="H386" s="15" t="s">
        <v>1</v>
      </c>
      <c r="I386" s="11" t="s">
        <v>1</v>
      </c>
      <c r="J386" s="12" t="s">
        <v>1</v>
      </c>
      <c r="K386" s="15" t="s">
        <v>1</v>
      </c>
    </row>
    <row r="387" spans="1:11" ht="12">
      <c r="A387" s="25">
        <v>1</v>
      </c>
      <c r="B387" s="11"/>
      <c r="C387" s="4" t="s">
        <v>191</v>
      </c>
      <c r="D387" s="11"/>
      <c r="E387" s="25">
        <v>1</v>
      </c>
      <c r="F387" s="11"/>
      <c r="G387" s="97">
        <v>2.65</v>
      </c>
      <c r="H387" s="97">
        <v>239999</v>
      </c>
      <c r="I387" s="11"/>
      <c r="J387" s="97">
        <v>0.7031693882057841</v>
      </c>
      <c r="K387" s="97">
        <v>63683</v>
      </c>
    </row>
    <row r="388" spans="1:11" ht="12">
      <c r="A388" s="25">
        <v>2</v>
      </c>
      <c r="B388" s="11"/>
      <c r="C388" s="4" t="s">
        <v>192</v>
      </c>
      <c r="D388" s="11"/>
      <c r="E388" s="25">
        <v>2</v>
      </c>
      <c r="F388" s="11"/>
      <c r="G388" s="97"/>
      <c r="H388" s="97">
        <v>64515</v>
      </c>
      <c r="I388" s="11"/>
      <c r="J388" s="12"/>
      <c r="K388" s="97">
        <v>16760</v>
      </c>
    </row>
    <row r="389" spans="1:11" ht="12">
      <c r="A389" s="25">
        <v>3</v>
      </c>
      <c r="C389" s="4" t="s">
        <v>193</v>
      </c>
      <c r="E389" s="25">
        <v>3</v>
      </c>
      <c r="F389" s="21"/>
      <c r="G389" s="97"/>
      <c r="H389" s="96">
        <v>8061</v>
      </c>
      <c r="I389" s="96"/>
      <c r="J389" s="97"/>
      <c r="K389" s="96"/>
    </row>
    <row r="390" spans="1:11" ht="12">
      <c r="A390" s="25">
        <v>4</v>
      </c>
      <c r="C390" s="4" t="s">
        <v>194</v>
      </c>
      <c r="E390" s="25">
        <v>4</v>
      </c>
      <c r="F390" s="21"/>
      <c r="G390" s="97"/>
      <c r="H390" s="96">
        <v>714</v>
      </c>
      <c r="I390" s="96"/>
      <c r="J390" s="97"/>
      <c r="K390" s="96"/>
    </row>
    <row r="391" spans="1:11" ht="12">
      <c r="A391" s="25">
        <v>5</v>
      </c>
      <c r="C391" s="4" t="s">
        <v>195</v>
      </c>
      <c r="E391" s="25">
        <v>5</v>
      </c>
      <c r="F391" s="21"/>
      <c r="G391" s="97">
        <v>2.65</v>
      </c>
      <c r="H391" s="97">
        <v>313289</v>
      </c>
      <c r="I391" s="96"/>
      <c r="J391" s="97">
        <v>0.7031693882057841</v>
      </c>
      <c r="K391" s="97">
        <v>80443</v>
      </c>
    </row>
    <row r="392" spans="1:11" ht="12">
      <c r="A392" s="25">
        <v>6</v>
      </c>
      <c r="C392" s="4" t="s">
        <v>196</v>
      </c>
      <c r="E392" s="25">
        <v>6</v>
      </c>
      <c r="F392" s="21"/>
      <c r="G392" s="97"/>
      <c r="H392" s="96">
        <v>4248</v>
      </c>
      <c r="I392" s="96"/>
      <c r="J392" s="97"/>
      <c r="K392" s="96"/>
    </row>
    <row r="393" spans="1:11" ht="12">
      <c r="A393" s="25">
        <v>7</v>
      </c>
      <c r="C393" s="4" t="s">
        <v>197</v>
      </c>
      <c r="E393" s="25">
        <v>7</v>
      </c>
      <c r="F393" s="21"/>
      <c r="G393" s="97"/>
      <c r="H393" s="96">
        <v>1213</v>
      </c>
      <c r="I393" s="96"/>
      <c r="J393" s="97"/>
      <c r="K393" s="96"/>
    </row>
    <row r="394" spans="1:11" ht="12">
      <c r="A394" s="25">
        <v>8</v>
      </c>
      <c r="C394" s="4" t="s">
        <v>211</v>
      </c>
      <c r="E394" s="25">
        <v>8</v>
      </c>
      <c r="F394" s="21"/>
      <c r="G394" s="97">
        <v>2.65</v>
      </c>
      <c r="H394" s="97">
        <v>318750</v>
      </c>
      <c r="I394" s="97"/>
      <c r="J394" s="97">
        <v>0.7031693882057841</v>
      </c>
      <c r="K394" s="97">
        <v>80443</v>
      </c>
    </row>
    <row r="395" spans="1:11" ht="12">
      <c r="A395" s="25">
        <v>9</v>
      </c>
      <c r="E395" s="25">
        <v>9</v>
      </c>
      <c r="F395" s="21"/>
      <c r="G395" s="97"/>
      <c r="H395" s="96"/>
      <c r="I395" s="53"/>
      <c r="J395" s="97"/>
      <c r="K395" s="96"/>
    </row>
    <row r="396" spans="1:11" ht="12">
      <c r="A396" s="25">
        <v>10</v>
      </c>
      <c r="C396" s="4" t="s">
        <v>199</v>
      </c>
      <c r="E396" s="25">
        <v>10</v>
      </c>
      <c r="F396" s="21"/>
      <c r="G396" s="97"/>
      <c r="H396" s="96"/>
      <c r="I396" s="96"/>
      <c r="J396" s="97"/>
      <c r="K396" s="96"/>
    </row>
    <row r="397" spans="1:11" ht="12">
      <c r="A397" s="25">
        <v>11</v>
      </c>
      <c r="C397" s="4" t="s">
        <v>200</v>
      </c>
      <c r="E397" s="25">
        <v>11</v>
      </c>
      <c r="F397" s="21"/>
      <c r="G397" s="97"/>
      <c r="H397" s="96"/>
      <c r="I397" s="96"/>
      <c r="J397" s="97"/>
      <c r="K397" s="96"/>
    </row>
    <row r="398" spans="1:11" ht="12">
      <c r="A398" s="25">
        <v>12</v>
      </c>
      <c r="C398" s="4" t="s">
        <v>201</v>
      </c>
      <c r="E398" s="25">
        <v>12</v>
      </c>
      <c r="F398" s="21"/>
      <c r="G398" s="97"/>
      <c r="H398" s="96">
        <v>0</v>
      </c>
      <c r="I398" s="96"/>
      <c r="J398" s="97"/>
      <c r="K398" s="96"/>
    </row>
    <row r="399" spans="1:11" ht="12">
      <c r="A399" s="25">
        <v>13</v>
      </c>
      <c r="C399" s="4" t="s">
        <v>212</v>
      </c>
      <c r="E399" s="25">
        <v>13</v>
      </c>
      <c r="F399" s="21"/>
      <c r="G399" s="97">
        <v>0</v>
      </c>
      <c r="H399" s="96">
        <v>0</v>
      </c>
      <c r="I399" s="56"/>
      <c r="J399" s="97">
        <v>0</v>
      </c>
      <c r="K399" s="96">
        <v>0</v>
      </c>
    </row>
    <row r="400" spans="1:11" ht="12">
      <c r="A400" s="25">
        <v>14</v>
      </c>
      <c r="E400" s="25">
        <v>14</v>
      </c>
      <c r="F400" s="21"/>
      <c r="G400" s="112"/>
      <c r="H400" s="96"/>
      <c r="I400" s="53"/>
      <c r="J400" s="112"/>
      <c r="K400" s="96"/>
    </row>
    <row r="401" spans="1:11" ht="12">
      <c r="A401" s="25">
        <v>15</v>
      </c>
      <c r="C401" s="4" t="s">
        <v>203</v>
      </c>
      <c r="E401" s="25">
        <v>15</v>
      </c>
      <c r="G401" s="113">
        <v>2.65</v>
      </c>
      <c r="H401" s="53">
        <v>318750</v>
      </c>
      <c r="I401" s="53"/>
      <c r="J401" s="113">
        <v>0.7031693882057841</v>
      </c>
      <c r="K401" s="53">
        <v>80443</v>
      </c>
    </row>
    <row r="402" spans="1:11" ht="12">
      <c r="A402" s="25">
        <v>16</v>
      </c>
      <c r="E402" s="25">
        <v>16</v>
      </c>
      <c r="G402" s="113"/>
      <c r="H402" s="53"/>
      <c r="I402" s="53"/>
      <c r="J402" s="113"/>
      <c r="K402" s="53"/>
    </row>
    <row r="403" spans="1:11" ht="12">
      <c r="A403" s="25">
        <v>17</v>
      </c>
      <c r="C403" s="4" t="s">
        <v>204</v>
      </c>
      <c r="E403" s="25">
        <v>17</v>
      </c>
      <c r="F403" s="21"/>
      <c r="G403" s="97"/>
      <c r="H403" s="96"/>
      <c r="I403" s="96"/>
      <c r="J403" s="97"/>
      <c r="K403" s="96"/>
    </row>
    <row r="404" spans="1:11" ht="12">
      <c r="A404" s="25">
        <v>18</v>
      </c>
      <c r="E404" s="25">
        <v>18</v>
      </c>
      <c r="F404" s="21"/>
      <c r="G404" s="97"/>
      <c r="H404" s="96"/>
      <c r="I404" s="96"/>
      <c r="J404" s="97"/>
      <c r="K404" s="96"/>
    </row>
    <row r="405" spans="1:11" ht="12">
      <c r="A405" s="25">
        <v>19</v>
      </c>
      <c r="C405" s="4" t="s">
        <v>205</v>
      </c>
      <c r="E405" s="25">
        <v>19</v>
      </c>
      <c r="F405" s="21"/>
      <c r="G405" s="97"/>
      <c r="H405" s="96"/>
      <c r="I405" s="96"/>
      <c r="J405" s="97"/>
      <c r="K405" s="96"/>
    </row>
    <row r="406" spans="1:11" ht="12" customHeight="1">
      <c r="A406" s="25">
        <v>20</v>
      </c>
      <c r="C406" s="99" t="s">
        <v>206</v>
      </c>
      <c r="E406" s="25">
        <v>20</v>
      </c>
      <c r="F406" s="21"/>
      <c r="G406" s="97"/>
      <c r="H406" s="96">
        <v>63580</v>
      </c>
      <c r="I406" s="96"/>
      <c r="J406" s="97"/>
      <c r="K406" s="96">
        <v>40000</v>
      </c>
    </row>
    <row r="407" spans="1:11" s="100" customFormat="1" ht="12" customHeight="1">
      <c r="A407" s="25">
        <v>21</v>
      </c>
      <c r="B407" s="5"/>
      <c r="C407" s="99"/>
      <c r="D407" s="5"/>
      <c r="E407" s="25">
        <v>21</v>
      </c>
      <c r="F407" s="21"/>
      <c r="G407" s="97"/>
      <c r="H407" s="96"/>
      <c r="I407" s="96"/>
      <c r="J407" s="97"/>
      <c r="K407" s="96"/>
    </row>
    <row r="408" spans="1:11" ht="12">
      <c r="A408" s="25">
        <v>22</v>
      </c>
      <c r="C408" s="4"/>
      <c r="E408" s="25">
        <v>22</v>
      </c>
      <c r="G408" s="97"/>
      <c r="H408" s="96"/>
      <c r="I408" s="96"/>
      <c r="J408" s="97"/>
      <c r="K408" s="96"/>
    </row>
    <row r="409" spans="1:11" ht="12">
      <c r="A409" s="25">
        <v>23</v>
      </c>
      <c r="C409" s="4" t="s">
        <v>207</v>
      </c>
      <c r="E409" s="25">
        <v>23</v>
      </c>
      <c r="G409" s="97"/>
      <c r="H409" s="96"/>
      <c r="I409" s="96"/>
      <c r="J409" s="97"/>
      <c r="K409" s="96"/>
    </row>
    <row r="410" spans="1:11" ht="12">
      <c r="A410" s="25">
        <v>24</v>
      </c>
      <c r="C410" s="4"/>
      <c r="E410" s="25">
        <v>24</v>
      </c>
      <c r="G410" s="97"/>
      <c r="H410" s="96"/>
      <c r="I410" s="96"/>
      <c r="J410" s="97"/>
      <c r="K410" s="96"/>
    </row>
    <row r="411" spans="1:11" ht="12">
      <c r="A411" s="25"/>
      <c r="E411" s="25"/>
      <c r="F411" s="87" t="s">
        <v>1</v>
      </c>
      <c r="G411" s="101"/>
      <c r="H411" s="15"/>
      <c r="I411" s="87"/>
      <c r="J411" s="101"/>
      <c r="K411" s="15"/>
    </row>
    <row r="412" spans="1:11" ht="12">
      <c r="A412" s="25">
        <v>25</v>
      </c>
      <c r="C412" s="4" t="s">
        <v>213</v>
      </c>
      <c r="E412" s="25">
        <v>25</v>
      </c>
      <c r="G412" s="53">
        <v>2.65</v>
      </c>
      <c r="H412" s="53">
        <v>382330</v>
      </c>
      <c r="I412" s="102"/>
      <c r="J412" s="53">
        <v>0.7031693882057841</v>
      </c>
      <c r="K412" s="53">
        <v>120443</v>
      </c>
    </row>
    <row r="413" spans="6:11" ht="12">
      <c r="F413" s="87" t="s">
        <v>1</v>
      </c>
      <c r="G413" s="12"/>
      <c r="H413" s="15"/>
      <c r="I413" s="87"/>
      <c r="J413" s="12"/>
      <c r="K413" s="15"/>
    </row>
    <row r="414" spans="3:11" ht="12">
      <c r="C414" s="5" t="s">
        <v>267</v>
      </c>
      <c r="F414" s="87"/>
      <c r="G414" s="12"/>
      <c r="H414" s="15"/>
      <c r="I414" s="87"/>
      <c r="J414" s="12"/>
      <c r="K414" s="15"/>
    </row>
    <row r="415" ht="12">
      <c r="A415" s="4"/>
    </row>
    <row r="416" spans="8:11" ht="12">
      <c r="H416" s="20"/>
      <c r="K416" s="20"/>
    </row>
    <row r="417" spans="1:11" s="17" customFormat="1" ht="12">
      <c r="A417" s="34" t="s">
        <v>67</v>
      </c>
      <c r="E417" s="16"/>
      <c r="G417" s="18"/>
      <c r="H417" s="19"/>
      <c r="J417" s="18"/>
      <c r="K417" s="33" t="s">
        <v>214</v>
      </c>
    </row>
    <row r="418" spans="1:11" s="17" customFormat="1" ht="12">
      <c r="A418" s="211" t="s">
        <v>215</v>
      </c>
      <c r="B418" s="211"/>
      <c r="C418" s="211"/>
      <c r="D418" s="211"/>
      <c r="E418" s="211"/>
      <c r="F418" s="211"/>
      <c r="G418" s="211"/>
      <c r="H418" s="211"/>
      <c r="I418" s="211"/>
      <c r="J418" s="211"/>
      <c r="K418" s="211"/>
    </row>
    <row r="419" spans="1:11" ht="12">
      <c r="A419" s="34" t="s">
        <v>268</v>
      </c>
      <c r="G419" s="94"/>
      <c r="H419" s="84"/>
      <c r="J419" s="6"/>
      <c r="K419" s="36" t="s">
        <v>64</v>
      </c>
    </row>
    <row r="420" spans="1:11" ht="12">
      <c r="A420" s="11" t="s">
        <v>1</v>
      </c>
      <c r="B420" s="11" t="s">
        <v>1</v>
      </c>
      <c r="C420" s="11" t="s">
        <v>1</v>
      </c>
      <c r="D420" s="11" t="s">
        <v>1</v>
      </c>
      <c r="E420" s="11" t="s">
        <v>1</v>
      </c>
      <c r="F420" s="11" t="s">
        <v>1</v>
      </c>
      <c r="G420" s="12" t="s">
        <v>1</v>
      </c>
      <c r="H420" s="15" t="s">
        <v>1</v>
      </c>
      <c r="I420" s="11" t="s">
        <v>1</v>
      </c>
      <c r="J420" s="12" t="s">
        <v>1</v>
      </c>
      <c r="K420" s="15" t="s">
        <v>1</v>
      </c>
    </row>
    <row r="421" spans="1:11" ht="12">
      <c r="A421" s="37" t="s">
        <v>2</v>
      </c>
      <c r="E421" s="37" t="s">
        <v>2</v>
      </c>
      <c r="F421" s="1"/>
      <c r="G421" s="2"/>
      <c r="H421" s="3" t="s">
        <v>51</v>
      </c>
      <c r="I421" s="1"/>
      <c r="J421" s="2"/>
      <c r="K421" s="3" t="s">
        <v>52</v>
      </c>
    </row>
    <row r="422" spans="1:11" ht="12">
      <c r="A422" s="37" t="s">
        <v>4</v>
      </c>
      <c r="C422" s="38" t="s">
        <v>18</v>
      </c>
      <c r="E422" s="37" t="s">
        <v>4</v>
      </c>
      <c r="F422" s="1"/>
      <c r="G422" s="2" t="s">
        <v>6</v>
      </c>
      <c r="H422" s="3" t="s">
        <v>7</v>
      </c>
      <c r="I422" s="1"/>
      <c r="J422" s="2" t="s">
        <v>6</v>
      </c>
      <c r="K422" s="3" t="s">
        <v>8</v>
      </c>
    </row>
    <row r="423" spans="1:11" ht="12">
      <c r="A423" s="11" t="s">
        <v>1</v>
      </c>
      <c r="B423" s="11" t="s">
        <v>1</v>
      </c>
      <c r="C423" s="11" t="s">
        <v>1</v>
      </c>
      <c r="D423" s="11" t="s">
        <v>1</v>
      </c>
      <c r="E423" s="11" t="s">
        <v>1</v>
      </c>
      <c r="F423" s="11" t="s">
        <v>1</v>
      </c>
      <c r="G423" s="12" t="s">
        <v>1</v>
      </c>
      <c r="H423" s="15" t="s">
        <v>1</v>
      </c>
      <c r="I423" s="11" t="s">
        <v>1</v>
      </c>
      <c r="J423" s="12" t="s">
        <v>1</v>
      </c>
      <c r="K423" s="15" t="s">
        <v>1</v>
      </c>
    </row>
    <row r="424" spans="1:11" ht="12">
      <c r="A424" s="25">
        <v>1</v>
      </c>
      <c r="E424" s="25">
        <v>1</v>
      </c>
      <c r="F424" s="21"/>
      <c r="G424" s="104"/>
      <c r="H424" s="70"/>
      <c r="I424" s="105"/>
      <c r="J424" s="106"/>
      <c r="K424" s="96"/>
    </row>
    <row r="425" spans="1:11" ht="12">
      <c r="A425" s="25">
        <v>2</v>
      </c>
      <c r="E425" s="25">
        <v>2</v>
      </c>
      <c r="F425" s="21"/>
      <c r="G425" s="104"/>
      <c r="H425" s="70"/>
      <c r="I425" s="105"/>
      <c r="J425" s="106"/>
      <c r="K425" s="70"/>
    </row>
    <row r="426" spans="1:11" ht="12">
      <c r="A426" s="25">
        <v>3</v>
      </c>
      <c r="C426" s="107"/>
      <c r="E426" s="25">
        <v>3</v>
      </c>
      <c r="F426" s="21"/>
      <c r="G426" s="104"/>
      <c r="H426" s="70"/>
      <c r="I426" s="105"/>
      <c r="J426" s="106"/>
      <c r="K426" s="70"/>
    </row>
    <row r="427" spans="1:11" ht="12">
      <c r="A427" s="25">
        <v>4</v>
      </c>
      <c r="E427" s="25">
        <v>4</v>
      </c>
      <c r="F427" s="21"/>
      <c r="G427" s="104"/>
      <c r="H427" s="70"/>
      <c r="I427" s="26"/>
      <c r="J427" s="106"/>
      <c r="K427" s="70"/>
    </row>
    <row r="428" spans="1:11" ht="12">
      <c r="A428" s="25">
        <v>5</v>
      </c>
      <c r="E428" s="25">
        <v>5</v>
      </c>
      <c r="F428" s="21"/>
      <c r="G428" s="104"/>
      <c r="H428" s="70"/>
      <c r="I428" s="26"/>
      <c r="J428" s="106"/>
      <c r="K428" s="70"/>
    </row>
    <row r="429" spans="1:11" ht="12">
      <c r="A429" s="25">
        <v>6</v>
      </c>
      <c r="C429" s="4" t="s">
        <v>216</v>
      </c>
      <c r="E429" s="25">
        <v>6</v>
      </c>
      <c r="F429" s="21"/>
      <c r="G429" s="104"/>
      <c r="H429" s="70"/>
      <c r="I429" s="26"/>
      <c r="J429" s="106"/>
      <c r="K429" s="70"/>
    </row>
    <row r="430" spans="1:11" ht="12">
      <c r="A430" s="25">
        <v>7</v>
      </c>
      <c r="C430" s="4" t="s">
        <v>217</v>
      </c>
      <c r="E430" s="25">
        <v>7</v>
      </c>
      <c r="F430" s="21"/>
      <c r="G430" s="104"/>
      <c r="H430" s="70">
        <v>0</v>
      </c>
      <c r="I430" s="105"/>
      <c r="J430" s="106"/>
      <c r="K430" s="70"/>
    </row>
    <row r="431" spans="1:11" ht="12">
      <c r="A431" s="25">
        <v>8</v>
      </c>
      <c r="C431" s="4" t="s">
        <v>218</v>
      </c>
      <c r="E431" s="25">
        <v>8</v>
      </c>
      <c r="F431" s="21"/>
      <c r="G431" s="104">
        <v>0</v>
      </c>
      <c r="H431" s="104">
        <v>0</v>
      </c>
      <c r="I431" s="105"/>
      <c r="J431" s="104">
        <v>0</v>
      </c>
      <c r="K431" s="104">
        <v>0</v>
      </c>
    </row>
    <row r="432" spans="1:13" ht="12">
      <c r="A432" s="25">
        <v>9</v>
      </c>
      <c r="C432" s="4"/>
      <c r="E432" s="25">
        <v>9</v>
      </c>
      <c r="F432" s="21"/>
      <c r="G432" s="104"/>
      <c r="H432" s="70"/>
      <c r="I432" s="28"/>
      <c r="J432" s="106"/>
      <c r="K432" s="70"/>
      <c r="M432" s="5" t="s">
        <v>0</v>
      </c>
    </row>
    <row r="433" spans="1:11" ht="12">
      <c r="A433" s="25">
        <v>10</v>
      </c>
      <c r="C433" s="4"/>
      <c r="E433" s="25">
        <v>10</v>
      </c>
      <c r="F433" s="21"/>
      <c r="G433" s="104"/>
      <c r="H433" s="70"/>
      <c r="I433" s="26"/>
      <c r="J433" s="106"/>
      <c r="K433" s="70"/>
    </row>
    <row r="434" spans="1:11" ht="12">
      <c r="A434" s="25">
        <v>11</v>
      </c>
      <c r="C434" s="4" t="s">
        <v>200</v>
      </c>
      <c r="E434" s="25">
        <v>11</v>
      </c>
      <c r="G434" s="77"/>
      <c r="H434" s="77"/>
      <c r="I434" s="28"/>
      <c r="J434" s="77"/>
      <c r="K434" s="67"/>
    </row>
    <row r="435" spans="1:11" ht="12">
      <c r="A435" s="25">
        <v>12</v>
      </c>
      <c r="C435" s="4" t="s">
        <v>201</v>
      </c>
      <c r="E435" s="25">
        <v>12</v>
      </c>
      <c r="G435" s="141"/>
      <c r="H435" s="67">
        <v>0</v>
      </c>
      <c r="I435" s="26"/>
      <c r="J435" s="77"/>
      <c r="K435" s="67"/>
    </row>
    <row r="436" spans="1:11" ht="12">
      <c r="A436" s="25">
        <v>13</v>
      </c>
      <c r="C436" s="4" t="s">
        <v>219</v>
      </c>
      <c r="E436" s="25">
        <v>13</v>
      </c>
      <c r="F436" s="21"/>
      <c r="G436" s="104">
        <v>0</v>
      </c>
      <c r="H436" s="104">
        <v>0</v>
      </c>
      <c r="I436" s="105"/>
      <c r="J436" s="104">
        <v>0</v>
      </c>
      <c r="K436" s="104">
        <v>0</v>
      </c>
    </row>
    <row r="437" spans="1:11" ht="12">
      <c r="A437" s="25">
        <v>14</v>
      </c>
      <c r="E437" s="25">
        <v>14</v>
      </c>
      <c r="F437" s="21"/>
      <c r="G437" s="104"/>
      <c r="H437" s="70"/>
      <c r="I437" s="105"/>
      <c r="J437" s="106"/>
      <c r="K437" s="70"/>
    </row>
    <row r="438" spans="1:11" ht="12">
      <c r="A438" s="25">
        <v>15</v>
      </c>
      <c r="C438" s="4" t="s">
        <v>203</v>
      </c>
      <c r="E438" s="25">
        <v>15</v>
      </c>
      <c r="F438" s="21"/>
      <c r="G438" s="104">
        <v>0</v>
      </c>
      <c r="H438" s="104">
        <v>0</v>
      </c>
      <c r="I438" s="105"/>
      <c r="J438" s="104">
        <v>0</v>
      </c>
      <c r="K438" s="104">
        <v>0</v>
      </c>
    </row>
    <row r="439" spans="1:11" ht="12">
      <c r="A439" s="25">
        <v>16</v>
      </c>
      <c r="E439" s="25">
        <v>16</v>
      </c>
      <c r="F439" s="21"/>
      <c r="G439" s="104"/>
      <c r="H439" s="70"/>
      <c r="I439" s="105"/>
      <c r="J439" s="106"/>
      <c r="K439" s="70"/>
    </row>
    <row r="440" spans="1:11" ht="12">
      <c r="A440" s="25">
        <v>17</v>
      </c>
      <c r="C440" s="4" t="s">
        <v>204</v>
      </c>
      <c r="E440" s="25">
        <v>17</v>
      </c>
      <c r="F440" s="21"/>
      <c r="G440" s="104"/>
      <c r="H440" s="70"/>
      <c r="I440" s="105"/>
      <c r="J440" s="106"/>
      <c r="K440" s="70"/>
    </row>
    <row r="441" spans="1:11" ht="12">
      <c r="A441" s="25">
        <v>18</v>
      </c>
      <c r="C441" s="4"/>
      <c r="E441" s="25">
        <v>18</v>
      </c>
      <c r="F441" s="21"/>
      <c r="G441" s="104"/>
      <c r="H441" s="70"/>
      <c r="I441" s="105"/>
      <c r="J441" s="106"/>
      <c r="K441" s="70"/>
    </row>
    <row r="442" spans="1:11" ht="12">
      <c r="A442" s="25">
        <v>19</v>
      </c>
      <c r="C442" s="4" t="s">
        <v>205</v>
      </c>
      <c r="E442" s="25">
        <v>19</v>
      </c>
      <c r="F442" s="21"/>
      <c r="G442" s="104"/>
      <c r="H442" s="70"/>
      <c r="I442" s="105"/>
      <c r="J442" s="106"/>
      <c r="K442" s="70"/>
    </row>
    <row r="443" spans="1:11" ht="12">
      <c r="A443" s="25">
        <v>20</v>
      </c>
      <c r="C443" s="4" t="s">
        <v>206</v>
      </c>
      <c r="E443" s="25">
        <v>20</v>
      </c>
      <c r="F443" s="21"/>
      <c r="G443" s="104"/>
      <c r="H443" s="70"/>
      <c r="I443" s="105"/>
      <c r="J443" s="106"/>
      <c r="K443" s="70"/>
    </row>
    <row r="444" spans="1:11" ht="12">
      <c r="A444" s="25">
        <v>21</v>
      </c>
      <c r="C444" s="4"/>
      <c r="E444" s="25">
        <v>21</v>
      </c>
      <c r="F444" s="21"/>
      <c r="G444" s="104"/>
      <c r="H444" s="70"/>
      <c r="I444" s="105"/>
      <c r="J444" s="106"/>
      <c r="K444" s="70"/>
    </row>
    <row r="445" spans="1:11" ht="12">
      <c r="A445" s="25">
        <v>22</v>
      </c>
      <c r="C445" s="4"/>
      <c r="E445" s="25">
        <v>22</v>
      </c>
      <c r="F445" s="21"/>
      <c r="G445" s="104"/>
      <c r="H445" s="70"/>
      <c r="I445" s="105"/>
      <c r="J445" s="106"/>
      <c r="K445" s="70"/>
    </row>
    <row r="446" spans="1:11" ht="12">
      <c r="A446" s="25">
        <v>23</v>
      </c>
      <c r="C446" s="4" t="s">
        <v>220</v>
      </c>
      <c r="E446" s="25">
        <v>23</v>
      </c>
      <c r="F446" s="21"/>
      <c r="G446" s="104"/>
      <c r="H446" s="70"/>
      <c r="I446" s="105"/>
      <c r="J446" s="106"/>
      <c r="K446" s="70"/>
    </row>
    <row r="447" spans="1:11" ht="12">
      <c r="A447" s="25">
        <v>24</v>
      </c>
      <c r="C447" s="4"/>
      <c r="E447" s="25">
        <v>24</v>
      </c>
      <c r="F447" s="21"/>
      <c r="G447" s="104"/>
      <c r="H447" s="70"/>
      <c r="I447" s="105"/>
      <c r="J447" s="106"/>
      <c r="K447" s="70"/>
    </row>
    <row r="448" spans="5:11" ht="12">
      <c r="E448" s="22"/>
      <c r="F448" s="87" t="s">
        <v>1</v>
      </c>
      <c r="G448" s="15" t="s">
        <v>1</v>
      </c>
      <c r="H448" s="15" t="s">
        <v>1</v>
      </c>
      <c r="I448" s="87" t="s">
        <v>1</v>
      </c>
      <c r="J448" s="15" t="s">
        <v>1</v>
      </c>
      <c r="K448" s="15" t="s">
        <v>1</v>
      </c>
    </row>
    <row r="449" spans="1:11" ht="12">
      <c r="A449" s="25">
        <v>25</v>
      </c>
      <c r="C449" s="4" t="s">
        <v>221</v>
      </c>
      <c r="E449" s="25">
        <v>25</v>
      </c>
      <c r="G449" s="77">
        <v>0</v>
      </c>
      <c r="H449" s="77">
        <v>0</v>
      </c>
      <c r="I449" s="67"/>
      <c r="J449" s="77">
        <v>0</v>
      </c>
      <c r="K449" s="77">
        <v>0</v>
      </c>
    </row>
    <row r="450" spans="5:11" ht="12">
      <c r="E450" s="22"/>
      <c r="F450" s="87" t="s">
        <v>1</v>
      </c>
      <c r="G450" s="12" t="s">
        <v>1</v>
      </c>
      <c r="H450" s="15" t="s">
        <v>1</v>
      </c>
      <c r="I450" s="87" t="s">
        <v>1</v>
      </c>
      <c r="J450" s="12" t="s">
        <v>1</v>
      </c>
      <c r="K450" s="15" t="s">
        <v>1</v>
      </c>
    </row>
    <row r="451" spans="3:11" ht="12">
      <c r="C451" s="5" t="s">
        <v>267</v>
      </c>
      <c r="E451" s="22"/>
      <c r="F451" s="87"/>
      <c r="G451" s="12"/>
      <c r="H451" s="15"/>
      <c r="I451" s="87"/>
      <c r="J451" s="12"/>
      <c r="K451" s="15"/>
    </row>
    <row r="452" spans="1:11" ht="12">
      <c r="A452" s="4"/>
      <c r="H452" s="20"/>
      <c r="K452" s="20"/>
    </row>
    <row r="453" spans="8:11" ht="12">
      <c r="H453" s="20"/>
      <c r="K453" s="20"/>
    </row>
    <row r="454" spans="1:11" s="17" customFormat="1" ht="12">
      <c r="A454" s="34" t="s">
        <v>67</v>
      </c>
      <c r="E454" s="16"/>
      <c r="G454" s="18"/>
      <c r="H454" s="19"/>
      <c r="J454" s="18"/>
      <c r="K454" s="33" t="s">
        <v>222</v>
      </c>
    </row>
    <row r="455" spans="1:11" s="17" customFormat="1" ht="12">
      <c r="A455" s="211" t="s">
        <v>223</v>
      </c>
      <c r="B455" s="211"/>
      <c r="C455" s="211"/>
      <c r="D455" s="211"/>
      <c r="E455" s="211"/>
      <c r="F455" s="211"/>
      <c r="G455" s="211"/>
      <c r="H455" s="211"/>
      <c r="I455" s="211"/>
      <c r="J455" s="211"/>
      <c r="K455" s="211"/>
    </row>
    <row r="456" spans="1:11" ht="12">
      <c r="A456" s="34" t="s">
        <v>268</v>
      </c>
      <c r="B456" s="34"/>
      <c r="G456" s="94"/>
      <c r="H456" s="84"/>
      <c r="J456" s="6"/>
      <c r="K456" s="36" t="s">
        <v>64</v>
      </c>
    </row>
    <row r="457" spans="1:11" ht="12">
      <c r="A457" s="11" t="s">
        <v>1</v>
      </c>
      <c r="B457" s="11" t="s">
        <v>1</v>
      </c>
      <c r="C457" s="11" t="s">
        <v>1</v>
      </c>
      <c r="D457" s="11" t="s">
        <v>1</v>
      </c>
      <c r="E457" s="11" t="s">
        <v>1</v>
      </c>
      <c r="F457" s="11" t="s">
        <v>1</v>
      </c>
      <c r="G457" s="12" t="s">
        <v>1</v>
      </c>
      <c r="H457" s="15" t="s">
        <v>1</v>
      </c>
      <c r="I457" s="11" t="s">
        <v>1</v>
      </c>
      <c r="J457" s="12" t="s">
        <v>1</v>
      </c>
      <c r="K457" s="15" t="s">
        <v>1</v>
      </c>
    </row>
    <row r="458" spans="1:11" ht="12">
      <c r="A458" s="37" t="s">
        <v>2</v>
      </c>
      <c r="E458" s="37" t="s">
        <v>2</v>
      </c>
      <c r="F458" s="1"/>
      <c r="G458" s="2"/>
      <c r="H458" s="3" t="s">
        <v>51</v>
      </c>
      <c r="I458" s="1"/>
      <c r="J458" s="2"/>
      <c r="K458" s="3" t="s">
        <v>52</v>
      </c>
    </row>
    <row r="459" spans="1:11" ht="12">
      <c r="A459" s="37" t="s">
        <v>4</v>
      </c>
      <c r="C459" s="38" t="s">
        <v>18</v>
      </c>
      <c r="E459" s="37" t="s">
        <v>4</v>
      </c>
      <c r="F459" s="1"/>
      <c r="G459" s="2" t="s">
        <v>6</v>
      </c>
      <c r="H459" s="3" t="s">
        <v>7</v>
      </c>
      <c r="I459" s="1"/>
      <c r="J459" s="2" t="s">
        <v>6</v>
      </c>
      <c r="K459" s="3" t="s">
        <v>8</v>
      </c>
    </row>
    <row r="460" spans="1:11" ht="12">
      <c r="A460" s="11" t="s">
        <v>1</v>
      </c>
      <c r="B460" s="11" t="s">
        <v>1</v>
      </c>
      <c r="C460" s="11" t="s">
        <v>1</v>
      </c>
      <c r="D460" s="11" t="s">
        <v>1</v>
      </c>
      <c r="E460" s="11" t="s">
        <v>1</v>
      </c>
      <c r="F460" s="11" t="s">
        <v>1</v>
      </c>
      <c r="G460" s="12" t="s">
        <v>1</v>
      </c>
      <c r="H460" s="15" t="s">
        <v>1</v>
      </c>
      <c r="I460" s="11" t="s">
        <v>1</v>
      </c>
      <c r="J460" s="108" t="s">
        <v>1</v>
      </c>
      <c r="K460" s="15" t="s">
        <v>1</v>
      </c>
    </row>
    <row r="461" spans="1:11" ht="12">
      <c r="A461" s="25">
        <v>1</v>
      </c>
      <c r="E461" s="25">
        <v>1</v>
      </c>
      <c r="F461" s="21"/>
      <c r="G461" s="104"/>
      <c r="H461" s="70"/>
      <c r="I461" s="105"/>
      <c r="J461" s="106"/>
      <c r="K461" s="96"/>
    </row>
    <row r="462" spans="1:11" ht="12">
      <c r="A462" s="25">
        <v>2</v>
      </c>
      <c r="E462" s="25">
        <v>2</v>
      </c>
      <c r="F462" s="21"/>
      <c r="G462" s="104"/>
      <c r="H462" s="70"/>
      <c r="I462" s="105"/>
      <c r="J462" s="106"/>
      <c r="K462" s="70"/>
    </row>
    <row r="463" spans="1:11" ht="12">
      <c r="A463" s="25">
        <v>3</v>
      </c>
      <c r="C463" s="107"/>
      <c r="E463" s="25">
        <v>3</v>
      </c>
      <c r="F463" s="21"/>
      <c r="G463" s="104"/>
      <c r="H463" s="70"/>
      <c r="I463" s="105"/>
      <c r="J463" s="106"/>
      <c r="K463" s="70"/>
    </row>
    <row r="464" spans="1:11" ht="12">
      <c r="A464" s="25">
        <v>4</v>
      </c>
      <c r="E464" s="25">
        <v>4</v>
      </c>
      <c r="F464" s="21"/>
      <c r="G464" s="104"/>
      <c r="H464" s="70"/>
      <c r="I464" s="26"/>
      <c r="J464" s="106"/>
      <c r="K464" s="70"/>
    </row>
    <row r="465" spans="1:11" ht="12">
      <c r="A465" s="25">
        <v>5</v>
      </c>
      <c r="E465" s="25">
        <v>5</v>
      </c>
      <c r="F465" s="21"/>
      <c r="G465" s="104"/>
      <c r="H465" s="70"/>
      <c r="I465" s="26"/>
      <c r="J465" s="106"/>
      <c r="K465" s="70"/>
    </row>
    <row r="466" spans="1:11" ht="12">
      <c r="A466" s="25">
        <v>6</v>
      </c>
      <c r="C466" s="4" t="s">
        <v>216</v>
      </c>
      <c r="E466" s="25">
        <v>6</v>
      </c>
      <c r="F466" s="21"/>
      <c r="G466" s="104">
        <v>90.15</v>
      </c>
      <c r="H466" s="70">
        <v>9030893</v>
      </c>
      <c r="I466" s="26"/>
      <c r="J466" s="97">
        <v>105.53670400036852</v>
      </c>
      <c r="K466" s="70">
        <v>10572276</v>
      </c>
    </row>
    <row r="467" spans="1:11" ht="12">
      <c r="A467" s="25">
        <v>7</v>
      </c>
      <c r="C467" s="4" t="s">
        <v>217</v>
      </c>
      <c r="E467" s="25">
        <v>7</v>
      </c>
      <c r="F467" s="21"/>
      <c r="G467" s="104"/>
      <c r="H467" s="70">
        <v>2023467</v>
      </c>
      <c r="I467" s="105"/>
      <c r="J467" s="106"/>
      <c r="K467" s="70">
        <v>2855124</v>
      </c>
    </row>
    <row r="468" spans="1:11" ht="12">
      <c r="A468" s="25">
        <v>8</v>
      </c>
      <c r="C468" s="4" t="s">
        <v>218</v>
      </c>
      <c r="E468" s="25">
        <v>8</v>
      </c>
      <c r="F468" s="21"/>
      <c r="G468" s="104">
        <v>90.15</v>
      </c>
      <c r="H468" s="104">
        <v>11054360</v>
      </c>
      <c r="I468" s="105"/>
      <c r="J468" s="104">
        <v>105.53670400036852</v>
      </c>
      <c r="K468" s="104">
        <v>13427400</v>
      </c>
    </row>
    <row r="469" spans="1:11" ht="12">
      <c r="A469" s="25">
        <v>9</v>
      </c>
      <c r="C469" s="4"/>
      <c r="E469" s="25">
        <v>9</v>
      </c>
      <c r="F469" s="21"/>
      <c r="G469" s="104"/>
      <c r="H469" s="70"/>
      <c r="I469" s="28"/>
      <c r="J469" s="106"/>
      <c r="K469" s="70"/>
    </row>
    <row r="470" spans="1:11" ht="12">
      <c r="A470" s="25">
        <v>10</v>
      </c>
      <c r="C470" s="4"/>
      <c r="E470" s="25">
        <v>10</v>
      </c>
      <c r="F470" s="21"/>
      <c r="G470" s="104"/>
      <c r="H470" s="70"/>
      <c r="I470" s="26"/>
      <c r="J470" s="106"/>
      <c r="K470" s="70"/>
    </row>
    <row r="471" spans="1:11" ht="12">
      <c r="A471" s="25">
        <v>11</v>
      </c>
      <c r="C471" s="4" t="s">
        <v>200</v>
      </c>
      <c r="E471" s="25">
        <v>11</v>
      </c>
      <c r="G471" s="77">
        <v>59.95</v>
      </c>
      <c r="H471" s="77">
        <v>2974725</v>
      </c>
      <c r="I471" s="28"/>
      <c r="J471" s="97">
        <v>66.05212392742187</v>
      </c>
      <c r="K471" s="67">
        <v>3277513</v>
      </c>
    </row>
    <row r="472" spans="1:11" ht="12">
      <c r="A472" s="25">
        <v>12</v>
      </c>
      <c r="C472" s="4" t="s">
        <v>201</v>
      </c>
      <c r="E472" s="25">
        <v>12</v>
      </c>
      <c r="G472" s="141"/>
      <c r="H472" s="67">
        <v>789933</v>
      </c>
      <c r="I472" s="26"/>
      <c r="J472" s="77"/>
      <c r="K472" s="67">
        <v>1029026</v>
      </c>
    </row>
    <row r="473" spans="1:11" ht="12">
      <c r="A473" s="25">
        <v>13</v>
      </c>
      <c r="C473" s="4" t="s">
        <v>219</v>
      </c>
      <c r="E473" s="25">
        <v>13</v>
      </c>
      <c r="F473" s="21"/>
      <c r="G473" s="104">
        <v>59.95</v>
      </c>
      <c r="H473" s="104">
        <v>3764658</v>
      </c>
      <c r="I473" s="105"/>
      <c r="J473" s="104">
        <v>66.05212392742187</v>
      </c>
      <c r="K473" s="104">
        <v>4306539</v>
      </c>
    </row>
    <row r="474" spans="1:11" ht="12">
      <c r="A474" s="25">
        <v>14</v>
      </c>
      <c r="E474" s="25">
        <v>14</v>
      </c>
      <c r="F474" s="21"/>
      <c r="G474" s="104"/>
      <c r="H474" s="70"/>
      <c r="I474" s="105"/>
      <c r="J474" s="106"/>
      <c r="K474" s="70"/>
    </row>
    <row r="475" spans="1:11" ht="12">
      <c r="A475" s="25">
        <v>15</v>
      </c>
      <c r="C475" s="4" t="s">
        <v>203</v>
      </c>
      <c r="E475" s="25">
        <v>15</v>
      </c>
      <c r="F475" s="21"/>
      <c r="G475" s="104">
        <v>150.10000000000002</v>
      </c>
      <c r="H475" s="104">
        <v>14819018</v>
      </c>
      <c r="I475" s="105"/>
      <c r="J475" s="104">
        <v>171.5888279277904</v>
      </c>
      <c r="K475" s="104">
        <v>17733939</v>
      </c>
    </row>
    <row r="476" spans="1:11" ht="12">
      <c r="A476" s="25">
        <v>16</v>
      </c>
      <c r="E476" s="25">
        <v>16</v>
      </c>
      <c r="F476" s="21"/>
      <c r="G476" s="104"/>
      <c r="H476" s="70"/>
      <c r="I476" s="105"/>
      <c r="J476" s="106"/>
      <c r="K476" s="70"/>
    </row>
    <row r="477" spans="1:11" ht="12">
      <c r="A477" s="25">
        <v>17</v>
      </c>
      <c r="C477" s="4" t="s">
        <v>204</v>
      </c>
      <c r="E477" s="25">
        <v>17</v>
      </c>
      <c r="F477" s="21"/>
      <c r="G477" s="104"/>
      <c r="H477" s="70">
        <v>90630</v>
      </c>
      <c r="I477" s="105"/>
      <c r="J477" s="106"/>
      <c r="K477" s="70">
        <v>254524</v>
      </c>
    </row>
    <row r="478" spans="1:11" ht="12">
      <c r="A478" s="25">
        <v>18</v>
      </c>
      <c r="C478" s="4"/>
      <c r="E478" s="25">
        <v>18</v>
      </c>
      <c r="F478" s="21"/>
      <c r="G478" s="104"/>
      <c r="H478" s="70"/>
      <c r="I478" s="105"/>
      <c r="J478" s="106"/>
      <c r="K478" s="70"/>
    </row>
    <row r="479" spans="1:11" ht="12">
      <c r="A479" s="25">
        <v>19</v>
      </c>
      <c r="C479" s="4" t="s">
        <v>205</v>
      </c>
      <c r="E479" s="25">
        <v>19</v>
      </c>
      <c r="F479" s="21"/>
      <c r="G479" s="104"/>
      <c r="H479" s="70">
        <v>197243</v>
      </c>
      <c r="I479" s="105"/>
      <c r="J479" s="106"/>
      <c r="K479" s="70">
        <v>131650</v>
      </c>
    </row>
    <row r="480" spans="1:11" ht="12">
      <c r="A480" s="25">
        <v>20</v>
      </c>
      <c r="C480" s="4" t="s">
        <v>206</v>
      </c>
      <c r="E480" s="25">
        <v>20</v>
      </c>
      <c r="F480" s="21"/>
      <c r="G480" s="104"/>
      <c r="H480" s="70">
        <v>3861460</v>
      </c>
      <c r="I480" s="105"/>
      <c r="J480" s="106"/>
      <c r="K480" s="70">
        <v>4284265</v>
      </c>
    </row>
    <row r="481" spans="1:11" ht="12">
      <c r="A481" s="25">
        <v>21</v>
      </c>
      <c r="C481" s="4"/>
      <c r="E481" s="25">
        <v>21</v>
      </c>
      <c r="F481" s="21"/>
      <c r="G481" s="104"/>
      <c r="H481" s="70"/>
      <c r="I481" s="105"/>
      <c r="J481" s="106"/>
      <c r="K481" s="70"/>
    </row>
    <row r="482" spans="1:11" ht="12">
      <c r="A482" s="25">
        <v>22</v>
      </c>
      <c r="C482" s="4"/>
      <c r="E482" s="25">
        <v>22</v>
      </c>
      <c r="F482" s="21"/>
      <c r="G482" s="104"/>
      <c r="H482" s="70"/>
      <c r="I482" s="105"/>
      <c r="J482" s="106"/>
      <c r="K482" s="70"/>
    </row>
    <row r="483" spans="1:11" ht="12">
      <c r="A483" s="25">
        <v>23</v>
      </c>
      <c r="C483" s="4" t="s">
        <v>220</v>
      </c>
      <c r="E483" s="25">
        <v>23</v>
      </c>
      <c r="F483" s="21"/>
      <c r="G483" s="104"/>
      <c r="H483" s="70">
        <v>256617</v>
      </c>
      <c r="I483" s="105"/>
      <c r="J483" s="106"/>
      <c r="K483" s="70">
        <v>131000</v>
      </c>
    </row>
    <row r="484" spans="1:11" ht="12">
      <c r="A484" s="25">
        <v>24</v>
      </c>
      <c r="C484" s="4"/>
      <c r="E484" s="25">
        <v>24</v>
      </c>
      <c r="F484" s="21"/>
      <c r="G484" s="104"/>
      <c r="H484" s="70"/>
      <c r="I484" s="105"/>
      <c r="J484" s="106"/>
      <c r="K484" s="70"/>
    </row>
    <row r="485" spans="5:11" ht="12">
      <c r="E485" s="22"/>
      <c r="F485" s="87" t="s">
        <v>1</v>
      </c>
      <c r="G485" s="15" t="s">
        <v>1</v>
      </c>
      <c r="H485" s="15" t="s">
        <v>1</v>
      </c>
      <c r="I485" s="87" t="s">
        <v>1</v>
      </c>
      <c r="J485" s="15" t="s">
        <v>1</v>
      </c>
      <c r="K485" s="15" t="s">
        <v>1</v>
      </c>
    </row>
    <row r="486" spans="1:11" ht="12">
      <c r="A486" s="25">
        <v>25</v>
      </c>
      <c r="C486" s="4" t="s">
        <v>224</v>
      </c>
      <c r="E486" s="25">
        <v>25</v>
      </c>
      <c r="G486" s="77">
        <v>150.10000000000002</v>
      </c>
      <c r="H486" s="77">
        <v>19224968</v>
      </c>
      <c r="I486" s="67"/>
      <c r="J486" s="77">
        <v>171.5888279277904</v>
      </c>
      <c r="K486" s="77">
        <v>22535378</v>
      </c>
    </row>
    <row r="487" spans="1:11" ht="12">
      <c r="A487" s="25"/>
      <c r="C487" s="4"/>
      <c r="E487" s="25"/>
      <c r="F487" s="87" t="s">
        <v>1</v>
      </c>
      <c r="G487" s="12" t="s">
        <v>1</v>
      </c>
      <c r="H487" s="15" t="s">
        <v>1</v>
      </c>
      <c r="I487" s="87" t="s">
        <v>1</v>
      </c>
      <c r="J487" s="12" t="s">
        <v>1</v>
      </c>
      <c r="K487" s="15" t="s">
        <v>1</v>
      </c>
    </row>
    <row r="488" spans="1:11" ht="12">
      <c r="A488" s="25"/>
      <c r="C488" s="5" t="s">
        <v>267</v>
      </c>
      <c r="E488" s="25"/>
      <c r="G488" s="77"/>
      <c r="H488" s="77"/>
      <c r="I488" s="67"/>
      <c r="J488" s="77"/>
      <c r="K488" s="77"/>
    </row>
    <row r="489" spans="5:11" ht="12">
      <c r="E489" s="22"/>
      <c r="F489" s="87"/>
      <c r="G489" s="12"/>
      <c r="H489" s="15"/>
      <c r="I489" s="87"/>
      <c r="J489" s="12"/>
      <c r="K489" s="15"/>
    </row>
    <row r="490" spans="1:12" ht="12">
      <c r="A490" s="4"/>
      <c r="H490" s="20"/>
      <c r="K490" s="20"/>
      <c r="L490" s="5" t="s">
        <v>0</v>
      </c>
    </row>
    <row r="491" spans="1:11" s="17" customFormat="1" ht="12">
      <c r="A491" s="34" t="s">
        <v>67</v>
      </c>
      <c r="E491" s="16"/>
      <c r="G491" s="18"/>
      <c r="H491" s="19"/>
      <c r="J491" s="18"/>
      <c r="K491" s="33" t="s">
        <v>225</v>
      </c>
    </row>
    <row r="492" spans="1:11" s="17" customFormat="1" ht="12">
      <c r="A492" s="211" t="s">
        <v>226</v>
      </c>
      <c r="B492" s="211"/>
      <c r="C492" s="211"/>
      <c r="D492" s="211"/>
      <c r="E492" s="211"/>
      <c r="F492" s="211"/>
      <c r="G492" s="211"/>
      <c r="H492" s="211"/>
      <c r="I492" s="211"/>
      <c r="J492" s="211"/>
      <c r="K492" s="211"/>
    </row>
    <row r="493" spans="1:11" ht="12">
      <c r="A493" s="34" t="s">
        <v>268</v>
      </c>
      <c r="G493" s="94"/>
      <c r="H493" s="84"/>
      <c r="J493" s="6"/>
      <c r="K493" s="36" t="s">
        <v>64</v>
      </c>
    </row>
    <row r="494" spans="1:11" ht="12">
      <c r="A494" s="11" t="s">
        <v>1</v>
      </c>
      <c r="B494" s="11" t="s">
        <v>1</v>
      </c>
      <c r="C494" s="11" t="s">
        <v>1</v>
      </c>
      <c r="D494" s="11" t="s">
        <v>1</v>
      </c>
      <c r="E494" s="11" t="s">
        <v>1</v>
      </c>
      <c r="F494" s="11" t="s">
        <v>1</v>
      </c>
      <c r="G494" s="12" t="s">
        <v>1</v>
      </c>
      <c r="H494" s="15" t="s">
        <v>1</v>
      </c>
      <c r="I494" s="11" t="s">
        <v>1</v>
      </c>
      <c r="J494" s="12" t="s">
        <v>1</v>
      </c>
      <c r="K494" s="15" t="s">
        <v>1</v>
      </c>
    </row>
    <row r="495" spans="1:11" ht="12">
      <c r="A495" s="37" t="s">
        <v>2</v>
      </c>
      <c r="E495" s="37" t="s">
        <v>2</v>
      </c>
      <c r="F495" s="1"/>
      <c r="G495" s="2"/>
      <c r="H495" s="3" t="s">
        <v>51</v>
      </c>
      <c r="I495" s="1"/>
      <c r="J495" s="2"/>
      <c r="K495" s="3" t="s">
        <v>52</v>
      </c>
    </row>
    <row r="496" spans="1:11" ht="12">
      <c r="A496" s="37" t="s">
        <v>4</v>
      </c>
      <c r="C496" s="38" t="s">
        <v>18</v>
      </c>
      <c r="E496" s="37" t="s">
        <v>4</v>
      </c>
      <c r="F496" s="1"/>
      <c r="G496" s="2" t="s">
        <v>6</v>
      </c>
      <c r="H496" s="3" t="s">
        <v>7</v>
      </c>
      <c r="I496" s="1"/>
      <c r="J496" s="2" t="s">
        <v>6</v>
      </c>
      <c r="K496" s="3" t="s">
        <v>8</v>
      </c>
    </row>
    <row r="497" spans="1:11" ht="12">
      <c r="A497" s="11" t="s">
        <v>1</v>
      </c>
      <c r="B497" s="11" t="s">
        <v>1</v>
      </c>
      <c r="C497" s="11" t="s">
        <v>1</v>
      </c>
      <c r="D497" s="11" t="s">
        <v>1</v>
      </c>
      <c r="E497" s="11" t="s">
        <v>1</v>
      </c>
      <c r="F497" s="11" t="s">
        <v>1</v>
      </c>
      <c r="G497" s="12" t="s">
        <v>1</v>
      </c>
      <c r="H497" s="15" t="s">
        <v>1</v>
      </c>
      <c r="I497" s="11" t="s">
        <v>1</v>
      </c>
      <c r="J497" s="12" t="s">
        <v>1</v>
      </c>
      <c r="K497" s="15" t="s">
        <v>1</v>
      </c>
    </row>
    <row r="498" spans="1:11" ht="12">
      <c r="A498" s="25">
        <v>1</v>
      </c>
      <c r="E498" s="25">
        <v>1</v>
      </c>
      <c r="F498" s="21"/>
      <c r="G498" s="104"/>
      <c r="H498" s="70"/>
      <c r="I498" s="105"/>
      <c r="J498" s="106"/>
      <c r="K498" s="96"/>
    </row>
    <row r="499" spans="1:11" ht="12">
      <c r="A499" s="25">
        <v>2</v>
      </c>
      <c r="E499" s="25">
        <v>2</v>
      </c>
      <c r="F499" s="21"/>
      <c r="G499" s="104"/>
      <c r="H499" s="70"/>
      <c r="I499" s="105"/>
      <c r="J499" s="106"/>
      <c r="K499" s="70"/>
    </row>
    <row r="500" spans="1:11" ht="12">
      <c r="A500" s="25">
        <v>3</v>
      </c>
      <c r="C500" s="107"/>
      <c r="E500" s="25">
        <v>3</v>
      </c>
      <c r="F500" s="21"/>
      <c r="G500" s="104"/>
      <c r="H500" s="70"/>
      <c r="I500" s="105"/>
      <c r="J500" s="106"/>
      <c r="K500" s="70"/>
    </row>
    <row r="501" spans="1:11" ht="12">
      <c r="A501" s="25">
        <v>4</v>
      </c>
      <c r="E501" s="25">
        <v>4</v>
      </c>
      <c r="F501" s="21"/>
      <c r="G501" s="104"/>
      <c r="H501" s="70"/>
      <c r="I501" s="26"/>
      <c r="J501" s="106"/>
      <c r="K501" s="70"/>
    </row>
    <row r="502" spans="1:11" ht="12">
      <c r="A502" s="25">
        <v>5</v>
      </c>
      <c r="E502" s="25">
        <v>5</v>
      </c>
      <c r="F502" s="21"/>
      <c r="G502" s="104"/>
      <c r="H502" s="70"/>
      <c r="I502" s="26"/>
      <c r="J502" s="106"/>
      <c r="K502" s="70"/>
    </row>
    <row r="503" spans="1:11" ht="12">
      <c r="A503" s="25">
        <v>6</v>
      </c>
      <c r="C503" s="4" t="s">
        <v>216</v>
      </c>
      <c r="E503" s="25">
        <v>6</v>
      </c>
      <c r="F503" s="21"/>
      <c r="G503" s="104">
        <v>8.76</v>
      </c>
      <c r="H503" s="70">
        <v>503017</v>
      </c>
      <c r="I503" s="26"/>
      <c r="J503" s="97">
        <v>8.229350021967448</v>
      </c>
      <c r="K503" s="70">
        <v>472546</v>
      </c>
    </row>
    <row r="504" spans="1:11" ht="12">
      <c r="A504" s="25">
        <v>7</v>
      </c>
      <c r="C504" s="4" t="s">
        <v>217</v>
      </c>
      <c r="E504" s="25">
        <v>7</v>
      </c>
      <c r="F504" s="21"/>
      <c r="G504" s="104"/>
      <c r="H504" s="70">
        <v>130920</v>
      </c>
      <c r="I504" s="105"/>
      <c r="J504" s="106"/>
      <c r="K504" s="70">
        <v>133747</v>
      </c>
    </row>
    <row r="505" spans="1:11" ht="12">
      <c r="A505" s="25">
        <v>8</v>
      </c>
      <c r="C505" s="4" t="s">
        <v>218</v>
      </c>
      <c r="E505" s="25">
        <v>8</v>
      </c>
      <c r="F505" s="21"/>
      <c r="G505" s="104">
        <v>8.76</v>
      </c>
      <c r="H505" s="104">
        <v>633937</v>
      </c>
      <c r="I505" s="105"/>
      <c r="J505" s="104">
        <v>8.229350021967448</v>
      </c>
      <c r="K505" s="104">
        <v>606293</v>
      </c>
    </row>
    <row r="506" spans="1:11" ht="12">
      <c r="A506" s="25">
        <v>9</v>
      </c>
      <c r="C506" s="4"/>
      <c r="E506" s="25">
        <v>9</v>
      </c>
      <c r="F506" s="21"/>
      <c r="G506" s="104"/>
      <c r="H506" s="70"/>
      <c r="I506" s="28"/>
      <c r="J506" s="106"/>
      <c r="K506" s="70"/>
    </row>
    <row r="507" spans="1:11" ht="12">
      <c r="A507" s="25">
        <v>10</v>
      </c>
      <c r="C507" s="4"/>
      <c r="E507" s="25">
        <v>10</v>
      </c>
      <c r="F507" s="21"/>
      <c r="G507" s="104"/>
      <c r="H507" s="70"/>
      <c r="I507" s="26"/>
      <c r="J507" s="106"/>
      <c r="K507" s="70"/>
    </row>
    <row r="508" spans="1:11" ht="12">
      <c r="A508" s="25">
        <v>11</v>
      </c>
      <c r="C508" s="4" t="s">
        <v>200</v>
      </c>
      <c r="E508" s="25">
        <v>11</v>
      </c>
      <c r="G508" s="77">
        <v>7.57</v>
      </c>
      <c r="H508" s="77">
        <v>289186</v>
      </c>
      <c r="I508" s="28"/>
      <c r="J508" s="97">
        <v>8.573754158223428</v>
      </c>
      <c r="K508" s="67">
        <v>327531</v>
      </c>
    </row>
    <row r="509" spans="1:11" ht="12">
      <c r="A509" s="25">
        <v>12</v>
      </c>
      <c r="C509" s="4" t="s">
        <v>201</v>
      </c>
      <c r="E509" s="25">
        <v>12</v>
      </c>
      <c r="G509" s="141"/>
      <c r="H509" s="67">
        <v>73038</v>
      </c>
      <c r="I509" s="26"/>
      <c r="J509" s="77"/>
      <c r="K509" s="67">
        <v>102784</v>
      </c>
    </row>
    <row r="510" spans="1:11" ht="12">
      <c r="A510" s="25">
        <v>13</v>
      </c>
      <c r="C510" s="4" t="s">
        <v>219</v>
      </c>
      <c r="E510" s="25">
        <v>13</v>
      </c>
      <c r="F510" s="21"/>
      <c r="G510" s="104">
        <v>7.57</v>
      </c>
      <c r="H510" s="104">
        <v>362224</v>
      </c>
      <c r="I510" s="105"/>
      <c r="J510" s="104">
        <v>8.573754158223428</v>
      </c>
      <c r="K510" s="104">
        <v>430315</v>
      </c>
    </row>
    <row r="511" spans="1:11" ht="12">
      <c r="A511" s="25">
        <v>14</v>
      </c>
      <c r="E511" s="25">
        <v>14</v>
      </c>
      <c r="F511" s="21"/>
      <c r="G511" s="104"/>
      <c r="H511" s="70"/>
      <c r="I511" s="105"/>
      <c r="J511" s="106"/>
      <c r="K511" s="70"/>
    </row>
    <row r="512" spans="1:11" ht="12">
      <c r="A512" s="25">
        <v>15</v>
      </c>
      <c r="C512" s="4" t="s">
        <v>203</v>
      </c>
      <c r="E512" s="25">
        <v>15</v>
      </c>
      <c r="F512" s="21"/>
      <c r="G512" s="104">
        <v>16.33</v>
      </c>
      <c r="H512" s="104">
        <v>996161</v>
      </c>
      <c r="I512" s="105"/>
      <c r="J512" s="104">
        <v>16.80310418019088</v>
      </c>
      <c r="K512" s="104">
        <v>1036608</v>
      </c>
    </row>
    <row r="513" spans="1:11" ht="12">
      <c r="A513" s="25">
        <v>16</v>
      </c>
      <c r="E513" s="25">
        <v>16</v>
      </c>
      <c r="F513" s="21"/>
      <c r="G513" s="104"/>
      <c r="H513" s="70"/>
      <c r="I513" s="105"/>
      <c r="J513" s="106"/>
      <c r="K513" s="70"/>
    </row>
    <row r="514" spans="1:11" ht="12">
      <c r="A514" s="25">
        <v>17</v>
      </c>
      <c r="C514" s="4" t="s">
        <v>204</v>
      </c>
      <c r="E514" s="25">
        <v>17</v>
      </c>
      <c r="F514" s="21"/>
      <c r="G514" s="104"/>
      <c r="H514" s="70">
        <v>12763</v>
      </c>
      <c r="I514" s="105"/>
      <c r="J514" s="106"/>
      <c r="K514" s="70">
        <v>10462</v>
      </c>
    </row>
    <row r="515" spans="1:11" ht="12">
      <c r="A515" s="25">
        <v>18</v>
      </c>
      <c r="C515" s="4"/>
      <c r="E515" s="25">
        <v>18</v>
      </c>
      <c r="F515" s="21"/>
      <c r="G515" s="104"/>
      <c r="H515" s="70"/>
      <c r="I515" s="105"/>
      <c r="J515" s="106"/>
      <c r="K515" s="70"/>
    </row>
    <row r="516" spans="1:11" ht="12">
      <c r="A516" s="25">
        <v>19</v>
      </c>
      <c r="C516" s="4" t="s">
        <v>205</v>
      </c>
      <c r="E516" s="25">
        <v>19</v>
      </c>
      <c r="F516" s="21"/>
      <c r="G516" s="104"/>
      <c r="H516" s="70">
        <v>6482</v>
      </c>
      <c r="I516" s="105"/>
      <c r="J516" s="106"/>
      <c r="K516" s="70"/>
    </row>
    <row r="517" spans="1:11" ht="12">
      <c r="A517" s="25">
        <v>20</v>
      </c>
      <c r="C517" s="4" t="s">
        <v>206</v>
      </c>
      <c r="E517" s="25">
        <v>20</v>
      </c>
      <c r="F517" s="21"/>
      <c r="G517" s="104"/>
      <c r="H517" s="70">
        <v>180620</v>
      </c>
      <c r="I517" s="105"/>
      <c r="J517" s="106"/>
      <c r="K517" s="70">
        <v>169624</v>
      </c>
    </row>
    <row r="518" spans="1:11" ht="12">
      <c r="A518" s="25">
        <v>21</v>
      </c>
      <c r="C518" s="4"/>
      <c r="E518" s="25">
        <v>21</v>
      </c>
      <c r="F518" s="21"/>
      <c r="G518" s="104"/>
      <c r="H518" s="70"/>
      <c r="I518" s="105"/>
      <c r="J518" s="106"/>
      <c r="K518" s="70"/>
    </row>
    <row r="519" spans="1:11" ht="12">
      <c r="A519" s="25">
        <v>22</v>
      </c>
      <c r="C519" s="4"/>
      <c r="E519" s="25">
        <v>22</v>
      </c>
      <c r="F519" s="21"/>
      <c r="G519" s="104"/>
      <c r="H519" s="70"/>
      <c r="I519" s="105"/>
      <c r="J519" s="106"/>
      <c r="K519" s="70"/>
    </row>
    <row r="520" spans="1:11" ht="12">
      <c r="A520" s="25">
        <v>23</v>
      </c>
      <c r="C520" s="4" t="s">
        <v>220</v>
      </c>
      <c r="E520" s="25">
        <v>23</v>
      </c>
      <c r="F520" s="21"/>
      <c r="G520" s="104"/>
      <c r="H520" s="70"/>
      <c r="I520" s="105"/>
      <c r="J520" s="106"/>
      <c r="K520" s="70"/>
    </row>
    <row r="521" spans="1:11" ht="12">
      <c r="A521" s="25">
        <v>24</v>
      </c>
      <c r="C521" s="4"/>
      <c r="E521" s="25">
        <v>24</v>
      </c>
      <c r="F521" s="21"/>
      <c r="G521" s="104"/>
      <c r="H521" s="70"/>
      <c r="I521" s="105"/>
      <c r="J521" s="106"/>
      <c r="K521" s="70"/>
    </row>
    <row r="522" spans="5:11" ht="12">
      <c r="E522" s="22"/>
      <c r="F522" s="87" t="s">
        <v>1</v>
      </c>
      <c r="G522" s="15" t="s">
        <v>1</v>
      </c>
      <c r="H522" s="15" t="s">
        <v>1</v>
      </c>
      <c r="I522" s="87" t="s">
        <v>1</v>
      </c>
      <c r="J522" s="15" t="s">
        <v>1</v>
      </c>
      <c r="K522" s="15" t="s">
        <v>1</v>
      </c>
    </row>
    <row r="523" spans="1:11" ht="12">
      <c r="A523" s="25">
        <v>25</v>
      </c>
      <c r="C523" s="4" t="s">
        <v>227</v>
      </c>
      <c r="E523" s="25">
        <v>25</v>
      </c>
      <c r="G523" s="77">
        <v>16.33</v>
      </c>
      <c r="H523" s="77">
        <v>1196026</v>
      </c>
      <c r="I523" s="67"/>
      <c r="J523" s="77">
        <v>16.80310418019088</v>
      </c>
      <c r="K523" s="77">
        <v>1216694</v>
      </c>
    </row>
    <row r="524" spans="5:11" ht="12">
      <c r="E524" s="22"/>
      <c r="F524" s="87" t="s">
        <v>1</v>
      </c>
      <c r="G524" s="12" t="s">
        <v>1</v>
      </c>
      <c r="H524" s="15" t="s">
        <v>1</v>
      </c>
      <c r="I524" s="87" t="s">
        <v>1</v>
      </c>
      <c r="J524" s="12" t="s">
        <v>1</v>
      </c>
      <c r="K524" s="15" t="s">
        <v>1</v>
      </c>
    </row>
    <row r="525" spans="3:11" ht="12">
      <c r="C525" s="5" t="s">
        <v>267</v>
      </c>
      <c r="E525" s="22"/>
      <c r="F525" s="87"/>
      <c r="G525" s="12"/>
      <c r="H525" s="15"/>
      <c r="I525" s="87"/>
      <c r="J525" s="12"/>
      <c r="K525" s="15"/>
    </row>
    <row r="527" ht="12">
      <c r="A527" s="4"/>
    </row>
    <row r="528" spans="1:11" s="17" customFormat="1" ht="12">
      <c r="A528" s="34" t="s">
        <v>67</v>
      </c>
      <c r="E528" s="16"/>
      <c r="G528" s="18"/>
      <c r="H528" s="19"/>
      <c r="J528" s="18"/>
      <c r="K528" s="33" t="s">
        <v>228</v>
      </c>
    </row>
    <row r="529" spans="1:11" s="17" customFormat="1" ht="12">
      <c r="A529" s="211" t="s">
        <v>229</v>
      </c>
      <c r="B529" s="211"/>
      <c r="C529" s="211"/>
      <c r="D529" s="211"/>
      <c r="E529" s="211"/>
      <c r="F529" s="211"/>
      <c r="G529" s="211"/>
      <c r="H529" s="211"/>
      <c r="I529" s="211"/>
      <c r="J529" s="211"/>
      <c r="K529" s="211"/>
    </row>
    <row r="530" spans="1:11" ht="12">
      <c r="A530" s="34" t="s">
        <v>268</v>
      </c>
      <c r="F530" s="89"/>
      <c r="G530" s="83"/>
      <c r="H530" s="20"/>
      <c r="J530" s="6"/>
      <c r="K530" s="36" t="s">
        <v>64</v>
      </c>
    </row>
    <row r="531" spans="1:11" ht="12">
      <c r="A531" s="11" t="s">
        <v>1</v>
      </c>
      <c r="B531" s="11" t="s">
        <v>1</v>
      </c>
      <c r="C531" s="11" t="s">
        <v>1</v>
      </c>
      <c r="D531" s="11" t="s">
        <v>1</v>
      </c>
      <c r="E531" s="11" t="s">
        <v>1</v>
      </c>
      <c r="F531" s="11" t="s">
        <v>1</v>
      </c>
      <c r="G531" s="12" t="s">
        <v>1</v>
      </c>
      <c r="H531" s="15" t="s">
        <v>1</v>
      </c>
      <c r="I531" s="11" t="s">
        <v>1</v>
      </c>
      <c r="J531" s="12" t="s">
        <v>1</v>
      </c>
      <c r="K531" s="15" t="s">
        <v>1</v>
      </c>
    </row>
    <row r="532" spans="1:11" ht="12">
      <c r="A532" s="37" t="s">
        <v>2</v>
      </c>
      <c r="E532" s="37" t="s">
        <v>2</v>
      </c>
      <c r="F532" s="1"/>
      <c r="G532" s="2"/>
      <c r="H532" s="3" t="s">
        <v>51</v>
      </c>
      <c r="I532" s="1"/>
      <c r="J532" s="2"/>
      <c r="K532" s="3" t="s">
        <v>52</v>
      </c>
    </row>
    <row r="533" spans="1:11" ht="12">
      <c r="A533" s="37" t="s">
        <v>4</v>
      </c>
      <c r="C533" s="38" t="s">
        <v>18</v>
      </c>
      <c r="E533" s="37" t="s">
        <v>4</v>
      </c>
      <c r="F533" s="1"/>
      <c r="G533" s="2" t="s">
        <v>6</v>
      </c>
      <c r="H533" s="3" t="s">
        <v>7</v>
      </c>
      <c r="I533" s="1"/>
      <c r="J533" s="2" t="s">
        <v>6</v>
      </c>
      <c r="K533" s="3" t="s">
        <v>8</v>
      </c>
    </row>
    <row r="534" spans="1:11" ht="12">
      <c r="A534" s="11" t="s">
        <v>1</v>
      </c>
      <c r="B534" s="11" t="s">
        <v>1</v>
      </c>
      <c r="C534" s="11" t="s">
        <v>1</v>
      </c>
      <c r="D534" s="11" t="s">
        <v>1</v>
      </c>
      <c r="E534" s="11" t="s">
        <v>1</v>
      </c>
      <c r="F534" s="11" t="s">
        <v>1</v>
      </c>
      <c r="G534" s="12" t="s">
        <v>1</v>
      </c>
      <c r="H534" s="15" t="s">
        <v>1</v>
      </c>
      <c r="I534" s="11" t="s">
        <v>1</v>
      </c>
      <c r="J534" s="12" t="s">
        <v>1</v>
      </c>
      <c r="K534" s="15" t="s">
        <v>1</v>
      </c>
    </row>
    <row r="535" spans="1:11" ht="12">
      <c r="A535" s="25">
        <v>1</v>
      </c>
      <c r="E535" s="25">
        <v>1</v>
      </c>
      <c r="F535" s="21"/>
      <c r="G535" s="104"/>
      <c r="H535" s="70"/>
      <c r="I535" s="105"/>
      <c r="J535" s="106"/>
      <c r="K535" s="96"/>
    </row>
    <row r="536" spans="1:11" ht="12">
      <c r="A536" s="25">
        <v>2</v>
      </c>
      <c r="E536" s="25">
        <v>2</v>
      </c>
      <c r="F536" s="21"/>
      <c r="G536" s="104"/>
      <c r="H536" s="70"/>
      <c r="I536" s="105"/>
      <c r="J536" s="106"/>
      <c r="K536" s="70"/>
    </row>
    <row r="537" spans="1:11" ht="12">
      <c r="A537" s="25">
        <v>3</v>
      </c>
      <c r="C537" s="107"/>
      <c r="E537" s="25">
        <v>3</v>
      </c>
      <c r="F537" s="21"/>
      <c r="G537" s="104"/>
      <c r="H537" s="70"/>
      <c r="I537" s="105"/>
      <c r="J537" s="106"/>
      <c r="K537" s="70"/>
    </row>
    <row r="538" spans="1:11" ht="12">
      <c r="A538" s="25">
        <v>4</v>
      </c>
      <c r="E538" s="25">
        <v>4</v>
      </c>
      <c r="F538" s="21"/>
      <c r="G538" s="104"/>
      <c r="H538" s="70"/>
      <c r="I538" s="26"/>
      <c r="J538" s="106"/>
      <c r="K538" s="70"/>
    </row>
    <row r="539" spans="1:11" ht="12">
      <c r="A539" s="25">
        <v>5</v>
      </c>
      <c r="E539" s="25">
        <v>5</v>
      </c>
      <c r="F539" s="21"/>
      <c r="G539" s="104"/>
      <c r="H539" s="70"/>
      <c r="I539" s="26"/>
      <c r="J539" s="106"/>
      <c r="K539" s="70"/>
    </row>
    <row r="540" spans="1:11" ht="12">
      <c r="A540" s="25">
        <v>6</v>
      </c>
      <c r="C540" s="4" t="s">
        <v>216</v>
      </c>
      <c r="E540" s="25">
        <v>6</v>
      </c>
      <c r="F540" s="21"/>
      <c r="G540" s="104">
        <v>81.97999999999999</v>
      </c>
      <c r="H540" s="70">
        <v>6584420</v>
      </c>
      <c r="I540" s="26"/>
      <c r="J540" s="97">
        <v>95.60027499764594</v>
      </c>
      <c r="K540" s="70">
        <v>7678365</v>
      </c>
    </row>
    <row r="541" spans="1:11" ht="12">
      <c r="A541" s="25">
        <v>7</v>
      </c>
      <c r="C541" s="4" t="s">
        <v>217</v>
      </c>
      <c r="E541" s="25">
        <v>7</v>
      </c>
      <c r="F541" s="21"/>
      <c r="G541" s="104"/>
      <c r="H541" s="70">
        <v>1539810</v>
      </c>
      <c r="I541" s="26"/>
      <c r="J541" s="106"/>
      <c r="K541" s="70">
        <v>2214531</v>
      </c>
    </row>
    <row r="542" spans="1:11" ht="12">
      <c r="A542" s="25">
        <v>8</v>
      </c>
      <c r="C542" s="4" t="s">
        <v>218</v>
      </c>
      <c r="E542" s="25">
        <v>8</v>
      </c>
      <c r="F542" s="21"/>
      <c r="G542" s="104">
        <v>81.97999999999999</v>
      </c>
      <c r="H542" s="104">
        <v>8124230</v>
      </c>
      <c r="I542" s="105"/>
      <c r="J542" s="104">
        <v>95.60027499764594</v>
      </c>
      <c r="K542" s="104">
        <v>9892896</v>
      </c>
    </row>
    <row r="543" spans="1:11" ht="12">
      <c r="A543" s="25">
        <v>9</v>
      </c>
      <c r="C543" s="4"/>
      <c r="E543" s="25">
        <v>9</v>
      </c>
      <c r="F543" s="21"/>
      <c r="G543" s="104"/>
      <c r="H543" s="70"/>
      <c r="I543" s="28"/>
      <c r="J543" s="106"/>
      <c r="K543" s="70"/>
    </row>
    <row r="544" spans="1:11" ht="12">
      <c r="A544" s="25">
        <v>10</v>
      </c>
      <c r="C544" s="4"/>
      <c r="E544" s="25">
        <v>10</v>
      </c>
      <c r="F544" s="21"/>
      <c r="G544" s="104"/>
      <c r="H544" s="70"/>
      <c r="I544" s="26"/>
      <c r="J544" s="106"/>
      <c r="K544" s="70"/>
    </row>
    <row r="545" spans="1:11" ht="12">
      <c r="A545" s="25">
        <v>11</v>
      </c>
      <c r="C545" s="4" t="s">
        <v>200</v>
      </c>
      <c r="E545" s="25">
        <v>11</v>
      </c>
      <c r="G545" s="77">
        <v>78.51</v>
      </c>
      <c r="H545" s="77">
        <v>4707344</v>
      </c>
      <c r="I545" s="26"/>
      <c r="J545" s="97">
        <v>74.44951002731052</v>
      </c>
      <c r="K545" s="67">
        <v>4463883</v>
      </c>
    </row>
    <row r="546" spans="1:11" ht="12">
      <c r="A546" s="25">
        <v>12</v>
      </c>
      <c r="C546" s="4" t="s">
        <v>201</v>
      </c>
      <c r="E546" s="25">
        <v>12</v>
      </c>
      <c r="G546" s="141"/>
      <c r="H546" s="67">
        <v>1354568</v>
      </c>
      <c r="I546" s="26"/>
      <c r="J546" s="77"/>
      <c r="K546" s="67">
        <v>1506147</v>
      </c>
    </row>
    <row r="547" spans="1:11" ht="12">
      <c r="A547" s="25">
        <v>13</v>
      </c>
      <c r="C547" s="4" t="s">
        <v>219</v>
      </c>
      <c r="E547" s="25">
        <v>13</v>
      </c>
      <c r="F547" s="21"/>
      <c r="G547" s="104">
        <v>78.51</v>
      </c>
      <c r="H547" s="104">
        <v>6061912</v>
      </c>
      <c r="I547" s="105"/>
      <c r="J547" s="104">
        <v>74.44951002731052</v>
      </c>
      <c r="K547" s="104">
        <v>5970030</v>
      </c>
    </row>
    <row r="548" spans="1:11" ht="12">
      <c r="A548" s="25">
        <v>14</v>
      </c>
      <c r="E548" s="25">
        <v>14</v>
      </c>
      <c r="F548" s="21"/>
      <c r="G548" s="104"/>
      <c r="H548" s="70"/>
      <c r="I548" s="105"/>
      <c r="J548" s="106"/>
      <c r="K548" s="70"/>
    </row>
    <row r="549" spans="1:11" ht="12">
      <c r="A549" s="25">
        <v>15</v>
      </c>
      <c r="C549" s="4" t="s">
        <v>271</v>
      </c>
      <c r="E549" s="25">
        <v>15</v>
      </c>
      <c r="F549" s="21"/>
      <c r="G549" s="104">
        <v>160.49</v>
      </c>
      <c r="H549" s="104">
        <v>14186142</v>
      </c>
      <c r="I549" s="105"/>
      <c r="J549" s="104">
        <v>170.04978502495646</v>
      </c>
      <c r="K549" s="104">
        <v>15862926</v>
      </c>
    </row>
    <row r="550" spans="1:11" ht="12">
      <c r="A550" s="25">
        <v>16</v>
      </c>
      <c r="E550" s="25">
        <v>16</v>
      </c>
      <c r="F550" s="21"/>
      <c r="G550" s="104"/>
      <c r="H550" s="70"/>
      <c r="I550" s="105"/>
      <c r="J550" s="106"/>
      <c r="K550" s="70"/>
    </row>
    <row r="551" spans="1:11" ht="12">
      <c r="A551" s="25">
        <v>17</v>
      </c>
      <c r="C551" s="4" t="s">
        <v>204</v>
      </c>
      <c r="E551" s="25">
        <v>17</v>
      </c>
      <c r="F551" s="21"/>
      <c r="G551" s="104"/>
      <c r="H551" s="70">
        <v>220660</v>
      </c>
      <c r="I551" s="26"/>
      <c r="J551" s="106"/>
      <c r="K551" s="70">
        <v>210513</v>
      </c>
    </row>
    <row r="552" spans="1:11" ht="12">
      <c r="A552" s="25">
        <v>18</v>
      </c>
      <c r="C552" s="4"/>
      <c r="E552" s="25">
        <v>18</v>
      </c>
      <c r="F552" s="21"/>
      <c r="G552" s="104"/>
      <c r="H552" s="70"/>
      <c r="I552" s="105"/>
      <c r="J552" s="106"/>
      <c r="K552" s="70"/>
    </row>
    <row r="553" spans="1:11" ht="12">
      <c r="A553" s="25">
        <v>19</v>
      </c>
      <c r="C553" s="4" t="s">
        <v>205</v>
      </c>
      <c r="E553" s="25">
        <v>19</v>
      </c>
      <c r="F553" s="21"/>
      <c r="G553" s="104"/>
      <c r="H553" s="70">
        <v>227658</v>
      </c>
      <c r="I553" s="26"/>
      <c r="J553" s="106"/>
      <c r="K553" s="70"/>
    </row>
    <row r="554" spans="1:11" ht="12">
      <c r="A554" s="25">
        <v>20</v>
      </c>
      <c r="C554" s="4" t="s">
        <v>272</v>
      </c>
      <c r="E554" s="25">
        <v>20</v>
      </c>
      <c r="F554" s="21"/>
      <c r="G554" s="104"/>
      <c r="H554" s="70">
        <v>5367792</v>
      </c>
      <c r="I554" s="26"/>
      <c r="J554" s="106"/>
      <c r="K554" s="70">
        <v>4106265</v>
      </c>
    </row>
    <row r="555" spans="1:11" ht="12">
      <c r="A555" s="25">
        <v>21</v>
      </c>
      <c r="C555" s="4"/>
      <c r="E555" s="25">
        <v>21</v>
      </c>
      <c r="F555" s="21"/>
      <c r="G555" s="104"/>
      <c r="H555" s="70"/>
      <c r="I555" s="105"/>
      <c r="J555" s="106"/>
      <c r="K555" s="70"/>
    </row>
    <row r="556" spans="1:11" ht="12">
      <c r="A556" s="25">
        <v>22</v>
      </c>
      <c r="C556" s="4"/>
      <c r="E556" s="25">
        <v>22</v>
      </c>
      <c r="F556" s="21"/>
      <c r="G556" s="104"/>
      <c r="H556" s="70"/>
      <c r="I556" s="105"/>
      <c r="J556" s="106"/>
      <c r="K556" s="70"/>
    </row>
    <row r="557" spans="1:11" ht="12">
      <c r="A557" s="25">
        <v>23</v>
      </c>
      <c r="C557" s="4" t="s">
        <v>220</v>
      </c>
      <c r="E557" s="25">
        <v>23</v>
      </c>
      <c r="F557" s="21"/>
      <c r="G557" s="104"/>
      <c r="H557" s="70">
        <v>327639</v>
      </c>
      <c r="I557" s="26"/>
      <c r="J557" s="106"/>
      <c r="K557" s="70">
        <v>76000</v>
      </c>
    </row>
    <row r="558" spans="1:11" ht="12">
      <c r="A558" s="25">
        <v>24</v>
      </c>
      <c r="C558" s="4"/>
      <c r="E558" s="25">
        <v>24</v>
      </c>
      <c r="F558" s="21"/>
      <c r="G558" s="104"/>
      <c r="H558" s="70"/>
      <c r="I558" s="105"/>
      <c r="J558" s="106"/>
      <c r="K558" s="70"/>
    </row>
    <row r="559" spans="5:11" ht="12">
      <c r="E559" s="22"/>
      <c r="F559" s="87" t="s">
        <v>1</v>
      </c>
      <c r="G559" s="15" t="s">
        <v>1</v>
      </c>
      <c r="H559" s="15" t="s">
        <v>1</v>
      </c>
      <c r="I559" s="87" t="s">
        <v>1</v>
      </c>
      <c r="J559" s="15" t="s">
        <v>1</v>
      </c>
      <c r="K559" s="15" t="s">
        <v>1</v>
      </c>
    </row>
    <row r="560" spans="1:11" ht="12">
      <c r="A560" s="25">
        <v>25</v>
      </c>
      <c r="C560" s="4" t="s">
        <v>230</v>
      </c>
      <c r="E560" s="25">
        <v>25</v>
      </c>
      <c r="G560" s="77">
        <v>160.49</v>
      </c>
      <c r="H560" s="77">
        <v>20329891</v>
      </c>
      <c r="I560" s="67"/>
      <c r="J560" s="77">
        <v>170.04978502495646</v>
      </c>
      <c r="K560" s="77">
        <v>20255704</v>
      </c>
    </row>
    <row r="561" spans="5:11" ht="12">
      <c r="E561" s="22"/>
      <c r="F561" s="87" t="s">
        <v>1</v>
      </c>
      <c r="G561" s="12" t="s">
        <v>1</v>
      </c>
      <c r="H561" s="15" t="s">
        <v>1</v>
      </c>
      <c r="I561" s="87" t="s">
        <v>1</v>
      </c>
      <c r="J561" s="12" t="s">
        <v>1</v>
      </c>
      <c r="K561" s="15" t="s">
        <v>1</v>
      </c>
    </row>
    <row r="562" ht="12">
      <c r="C562" s="5" t="s">
        <v>267</v>
      </c>
    </row>
    <row r="565" spans="1:11" s="17" customFormat="1" ht="12">
      <c r="A565" s="34" t="s">
        <v>67</v>
      </c>
      <c r="E565" s="16"/>
      <c r="G565" s="18"/>
      <c r="H565" s="19"/>
      <c r="J565" s="18"/>
      <c r="K565" s="33" t="s">
        <v>231</v>
      </c>
    </row>
    <row r="566" spans="1:11" s="17" customFormat="1" ht="12">
      <c r="A566" s="211" t="s">
        <v>232</v>
      </c>
      <c r="B566" s="211"/>
      <c r="C566" s="211"/>
      <c r="D566" s="211"/>
      <c r="E566" s="211"/>
      <c r="F566" s="211"/>
      <c r="G566" s="211"/>
      <c r="H566" s="211"/>
      <c r="I566" s="211"/>
      <c r="J566" s="211"/>
      <c r="K566" s="211"/>
    </row>
    <row r="567" spans="1:11" ht="12">
      <c r="A567" s="34" t="s">
        <v>268</v>
      </c>
      <c r="F567" s="89"/>
      <c r="G567" s="83"/>
      <c r="H567" s="84"/>
      <c r="J567" s="6"/>
      <c r="K567" s="36" t="s">
        <v>64</v>
      </c>
    </row>
    <row r="568" spans="1:11" ht="12">
      <c r="A568" s="11" t="s">
        <v>1</v>
      </c>
      <c r="B568" s="11" t="s">
        <v>1</v>
      </c>
      <c r="C568" s="11" t="s">
        <v>1</v>
      </c>
      <c r="D568" s="11" t="s">
        <v>1</v>
      </c>
      <c r="E568" s="11" t="s">
        <v>1</v>
      </c>
      <c r="F568" s="11" t="s">
        <v>1</v>
      </c>
      <c r="G568" s="12" t="s">
        <v>1</v>
      </c>
      <c r="H568" s="15" t="s">
        <v>1</v>
      </c>
      <c r="I568" s="11" t="s">
        <v>1</v>
      </c>
      <c r="J568" s="12" t="s">
        <v>1</v>
      </c>
      <c r="K568" s="15" t="s">
        <v>1</v>
      </c>
    </row>
    <row r="569" spans="1:11" ht="12">
      <c r="A569" s="37" t="s">
        <v>2</v>
      </c>
      <c r="E569" s="37" t="s">
        <v>2</v>
      </c>
      <c r="F569" s="1"/>
      <c r="G569" s="2"/>
      <c r="H569" s="3" t="s">
        <v>51</v>
      </c>
      <c r="I569" s="1"/>
      <c r="J569" s="2"/>
      <c r="K569" s="3" t="s">
        <v>52</v>
      </c>
    </row>
    <row r="570" spans="1:11" ht="12">
      <c r="A570" s="37" t="s">
        <v>4</v>
      </c>
      <c r="C570" s="38" t="s">
        <v>18</v>
      </c>
      <c r="E570" s="37" t="s">
        <v>4</v>
      </c>
      <c r="F570" s="1"/>
      <c r="G570" s="2" t="s">
        <v>6</v>
      </c>
      <c r="H570" s="3" t="s">
        <v>7</v>
      </c>
      <c r="I570" s="1"/>
      <c r="J570" s="2" t="s">
        <v>6</v>
      </c>
      <c r="K570" s="3" t="s">
        <v>8</v>
      </c>
    </row>
    <row r="571" spans="1:11" ht="12">
      <c r="A571" s="11" t="s">
        <v>1</v>
      </c>
      <c r="B571" s="11" t="s">
        <v>1</v>
      </c>
      <c r="C571" s="11" t="s">
        <v>1</v>
      </c>
      <c r="D571" s="11" t="s">
        <v>1</v>
      </c>
      <c r="E571" s="11" t="s">
        <v>1</v>
      </c>
      <c r="F571" s="11" t="s">
        <v>1</v>
      </c>
      <c r="G571" s="12"/>
      <c r="H571" s="15"/>
      <c r="I571" s="11"/>
      <c r="J571" s="12"/>
      <c r="K571" s="15"/>
    </row>
    <row r="572" spans="1:11" ht="12">
      <c r="A572" s="25">
        <v>1</v>
      </c>
      <c r="E572" s="25">
        <v>1</v>
      </c>
      <c r="F572" s="21"/>
      <c r="G572" s="104"/>
      <c r="H572" s="70"/>
      <c r="I572" s="105"/>
      <c r="J572" s="106"/>
      <c r="K572" s="96"/>
    </row>
    <row r="573" spans="1:11" ht="12">
      <c r="A573" s="25">
        <v>2</v>
      </c>
      <c r="E573" s="25">
        <v>2</v>
      </c>
      <c r="F573" s="21"/>
      <c r="G573" s="104"/>
      <c r="H573" s="70"/>
      <c r="I573" s="105"/>
      <c r="J573" s="106"/>
      <c r="K573" s="70"/>
    </row>
    <row r="574" spans="1:11" ht="12">
      <c r="A574" s="25">
        <v>3</v>
      </c>
      <c r="C574" s="107"/>
      <c r="E574" s="25">
        <v>3</v>
      </c>
      <c r="F574" s="21"/>
      <c r="G574" s="104"/>
      <c r="H574" s="70"/>
      <c r="I574" s="105"/>
      <c r="J574" s="106"/>
      <c r="K574" s="70"/>
    </row>
    <row r="575" spans="1:11" ht="12">
      <c r="A575" s="25">
        <v>4</v>
      </c>
      <c r="E575" s="25">
        <v>4</v>
      </c>
      <c r="F575" s="21"/>
      <c r="G575" s="104"/>
      <c r="H575" s="70"/>
      <c r="I575" s="26"/>
      <c r="J575" s="106"/>
      <c r="K575" s="70"/>
    </row>
    <row r="576" spans="1:11" ht="12">
      <c r="A576" s="25">
        <v>5</v>
      </c>
      <c r="E576" s="25">
        <v>5</v>
      </c>
      <c r="F576" s="21"/>
      <c r="G576" s="104"/>
      <c r="H576" s="70"/>
      <c r="I576" s="26"/>
      <c r="J576" s="106"/>
      <c r="K576" s="70"/>
    </row>
    <row r="577" spans="1:11" ht="12">
      <c r="A577" s="25">
        <v>6</v>
      </c>
      <c r="C577" s="4" t="s">
        <v>216</v>
      </c>
      <c r="E577" s="25">
        <v>6</v>
      </c>
      <c r="F577" s="21"/>
      <c r="G577" s="104">
        <v>13.26</v>
      </c>
      <c r="H577" s="70">
        <v>1325979</v>
      </c>
      <c r="I577" s="26"/>
      <c r="J577" s="97">
        <v>12.614839782530494</v>
      </c>
      <c r="K577" s="70">
        <v>1261464</v>
      </c>
    </row>
    <row r="578" spans="1:11" ht="12">
      <c r="A578" s="25">
        <v>7</v>
      </c>
      <c r="C578" s="4" t="s">
        <v>217</v>
      </c>
      <c r="E578" s="25">
        <v>7</v>
      </c>
      <c r="F578" s="21"/>
      <c r="G578" s="104"/>
      <c r="H578" s="70">
        <v>294425</v>
      </c>
      <c r="I578" s="105"/>
      <c r="J578" s="106"/>
      <c r="K578" s="70">
        <v>357499</v>
      </c>
    </row>
    <row r="579" spans="1:11" ht="12">
      <c r="A579" s="25">
        <v>8</v>
      </c>
      <c r="C579" s="4" t="s">
        <v>218</v>
      </c>
      <c r="E579" s="25">
        <v>8</v>
      </c>
      <c r="F579" s="21"/>
      <c r="G579" s="104">
        <v>13.26</v>
      </c>
      <c r="H579" s="104">
        <v>1620404</v>
      </c>
      <c r="I579" s="105"/>
      <c r="J579" s="104">
        <v>12.614839782530494</v>
      </c>
      <c r="K579" s="104">
        <v>1618963</v>
      </c>
    </row>
    <row r="580" spans="1:11" ht="12">
      <c r="A580" s="25">
        <v>9</v>
      </c>
      <c r="C580" s="4"/>
      <c r="E580" s="25">
        <v>9</v>
      </c>
      <c r="F580" s="21"/>
      <c r="G580" s="104"/>
      <c r="H580" s="70"/>
      <c r="I580" s="28"/>
      <c r="J580" s="106"/>
      <c r="K580" s="70"/>
    </row>
    <row r="581" spans="1:11" ht="12">
      <c r="A581" s="25">
        <v>10</v>
      </c>
      <c r="C581" s="4"/>
      <c r="E581" s="25">
        <v>10</v>
      </c>
      <c r="F581" s="21"/>
      <c r="G581" s="104"/>
      <c r="H581" s="70"/>
      <c r="I581" s="26"/>
      <c r="J581" s="106"/>
      <c r="K581" s="70"/>
    </row>
    <row r="582" spans="1:11" ht="12">
      <c r="A582" s="25">
        <v>11</v>
      </c>
      <c r="C582" s="4" t="s">
        <v>200</v>
      </c>
      <c r="E582" s="25">
        <v>11</v>
      </c>
      <c r="G582" s="77">
        <v>125.88999999999997</v>
      </c>
      <c r="H582" s="77">
        <v>6398728</v>
      </c>
      <c r="I582" s="28"/>
      <c r="J582" s="97">
        <v>129.75378125777496</v>
      </c>
      <c r="K582" s="67">
        <v>6595116</v>
      </c>
    </row>
    <row r="583" spans="1:11" ht="12">
      <c r="A583" s="25">
        <v>12</v>
      </c>
      <c r="C583" s="4" t="s">
        <v>201</v>
      </c>
      <c r="E583" s="25">
        <v>12</v>
      </c>
      <c r="G583" s="141"/>
      <c r="H583" s="67">
        <v>1995063</v>
      </c>
      <c r="I583" s="26"/>
      <c r="J583" s="77"/>
      <c r="K583" s="67">
        <v>2533959</v>
      </c>
    </row>
    <row r="584" spans="1:11" ht="12">
      <c r="A584" s="25">
        <v>13</v>
      </c>
      <c r="C584" s="4" t="s">
        <v>219</v>
      </c>
      <c r="E584" s="25">
        <v>13</v>
      </c>
      <c r="F584" s="21"/>
      <c r="G584" s="104">
        <v>125.88999999999997</v>
      </c>
      <c r="H584" s="104">
        <v>8393791</v>
      </c>
      <c r="I584" s="105"/>
      <c r="J584" s="104">
        <v>129.75378125777496</v>
      </c>
      <c r="K584" s="104">
        <v>9129075</v>
      </c>
    </row>
    <row r="585" spans="1:11" ht="12">
      <c r="A585" s="25">
        <v>14</v>
      </c>
      <c r="E585" s="25">
        <v>14</v>
      </c>
      <c r="F585" s="21"/>
      <c r="G585" s="104"/>
      <c r="H585" s="70"/>
      <c r="I585" s="105"/>
      <c r="J585" s="106"/>
      <c r="K585" s="70"/>
    </row>
    <row r="586" spans="1:11" ht="12">
      <c r="A586" s="25">
        <v>15</v>
      </c>
      <c r="C586" s="4" t="s">
        <v>203</v>
      </c>
      <c r="E586" s="25">
        <v>15</v>
      </c>
      <c r="F586" s="21"/>
      <c r="G586" s="104">
        <v>139.14999999999998</v>
      </c>
      <c r="H586" s="104">
        <v>10014195</v>
      </c>
      <c r="I586" s="105"/>
      <c r="J586" s="104">
        <v>142.36862104030544</v>
      </c>
      <c r="K586" s="104">
        <v>10748038</v>
      </c>
    </row>
    <row r="587" spans="1:11" ht="12">
      <c r="A587" s="25">
        <v>16</v>
      </c>
      <c r="E587" s="25">
        <v>16</v>
      </c>
      <c r="F587" s="21"/>
      <c r="G587" s="104"/>
      <c r="H587" s="70"/>
      <c r="I587" s="105"/>
      <c r="J587" s="106"/>
      <c r="K587" s="70"/>
    </row>
    <row r="588" spans="1:11" ht="12">
      <c r="A588" s="25">
        <v>17</v>
      </c>
      <c r="C588" s="4" t="s">
        <v>204</v>
      </c>
      <c r="E588" s="25">
        <v>17</v>
      </c>
      <c r="F588" s="21"/>
      <c r="G588" s="104"/>
      <c r="H588" s="70">
        <v>37070</v>
      </c>
      <c r="I588" s="105"/>
      <c r="J588" s="106"/>
      <c r="K588" s="70">
        <v>19735</v>
      </c>
    </row>
    <row r="589" spans="1:11" ht="12">
      <c r="A589" s="25">
        <v>18</v>
      </c>
      <c r="C589" s="4"/>
      <c r="E589" s="25">
        <v>18</v>
      </c>
      <c r="F589" s="21"/>
      <c r="G589" s="104"/>
      <c r="H589" s="70"/>
      <c r="I589" s="105"/>
      <c r="J589" s="106"/>
      <c r="K589" s="70"/>
    </row>
    <row r="590" spans="1:11" ht="12">
      <c r="A590" s="25">
        <v>19</v>
      </c>
      <c r="C590" s="4" t="s">
        <v>205</v>
      </c>
      <c r="E590" s="25">
        <v>19</v>
      </c>
      <c r="F590" s="21"/>
      <c r="G590" s="104"/>
      <c r="H590" s="70">
        <v>6224</v>
      </c>
      <c r="I590" s="105"/>
      <c r="J590" s="106"/>
      <c r="K590" s="70"/>
    </row>
    <row r="591" spans="1:11" ht="12">
      <c r="A591" s="25">
        <v>20</v>
      </c>
      <c r="C591" s="4" t="s">
        <v>206</v>
      </c>
      <c r="E591" s="25">
        <v>20</v>
      </c>
      <c r="F591" s="21"/>
      <c r="G591" s="104"/>
      <c r="H591" s="70">
        <v>3070823</v>
      </c>
      <c r="I591" s="105"/>
      <c r="J591" s="106"/>
      <c r="K591" s="70">
        <v>3013043</v>
      </c>
    </row>
    <row r="592" spans="1:11" ht="12">
      <c r="A592" s="25">
        <v>21</v>
      </c>
      <c r="C592" s="4" t="s">
        <v>233</v>
      </c>
      <c r="E592" s="25">
        <v>21</v>
      </c>
      <c r="F592" s="21"/>
      <c r="G592" s="104"/>
      <c r="H592" s="70">
        <v>4014657</v>
      </c>
      <c r="I592" s="105"/>
      <c r="J592" s="106"/>
      <c r="K592" s="70">
        <v>4491421</v>
      </c>
    </row>
    <row r="593" spans="1:11" ht="12">
      <c r="A593" s="25">
        <v>22</v>
      </c>
      <c r="C593" s="4"/>
      <c r="E593" s="25">
        <v>22</v>
      </c>
      <c r="F593" s="21"/>
      <c r="G593" s="104"/>
      <c r="H593" s="70"/>
      <c r="I593" s="105"/>
      <c r="J593" s="106"/>
      <c r="K593" s="70"/>
    </row>
    <row r="594" spans="1:11" ht="12">
      <c r="A594" s="25">
        <v>23</v>
      </c>
      <c r="C594" s="4" t="s">
        <v>220</v>
      </c>
      <c r="E594" s="25">
        <v>23</v>
      </c>
      <c r="F594" s="21"/>
      <c r="G594" s="104"/>
      <c r="H594" s="70">
        <v>584989</v>
      </c>
      <c r="I594" s="105"/>
      <c r="J594" s="106"/>
      <c r="K594" s="70"/>
    </row>
    <row r="595" spans="1:11" ht="12">
      <c r="A595" s="25">
        <v>24</v>
      </c>
      <c r="C595" s="4"/>
      <c r="E595" s="25">
        <v>24</v>
      </c>
      <c r="F595" s="21"/>
      <c r="G595" s="104"/>
      <c r="H595" s="70"/>
      <c r="I595" s="105"/>
      <c r="J595" s="106"/>
      <c r="K595" s="70"/>
    </row>
    <row r="596" spans="5:11" ht="12">
      <c r="E596" s="22"/>
      <c r="F596" s="87" t="s">
        <v>1</v>
      </c>
      <c r="G596" s="15" t="s">
        <v>1</v>
      </c>
      <c r="H596" s="15" t="s">
        <v>1</v>
      </c>
      <c r="I596" s="87" t="s">
        <v>1</v>
      </c>
      <c r="J596" s="15" t="s">
        <v>1</v>
      </c>
      <c r="K596" s="15" t="s">
        <v>1</v>
      </c>
    </row>
    <row r="597" spans="1:11" ht="12">
      <c r="A597" s="25">
        <v>25</v>
      </c>
      <c r="C597" s="4" t="s">
        <v>234</v>
      </c>
      <c r="E597" s="25">
        <v>25</v>
      </c>
      <c r="G597" s="77">
        <v>139.14999999999998</v>
      </c>
      <c r="H597" s="77">
        <v>17727958</v>
      </c>
      <c r="I597" s="67"/>
      <c r="J597" s="77">
        <v>142.36862104030544</v>
      </c>
      <c r="K597" s="77">
        <v>18272237</v>
      </c>
    </row>
    <row r="598" spans="5:11" ht="12">
      <c r="E598" s="22"/>
      <c r="F598" s="87" t="s">
        <v>1</v>
      </c>
      <c r="G598" s="12" t="s">
        <v>1</v>
      </c>
      <c r="H598" s="15" t="s">
        <v>1</v>
      </c>
      <c r="I598" s="87" t="s">
        <v>1</v>
      </c>
      <c r="J598" s="12" t="s">
        <v>1</v>
      </c>
      <c r="K598" s="15" t="s">
        <v>1</v>
      </c>
    </row>
    <row r="599" spans="3:11" ht="12">
      <c r="C599" s="5" t="s">
        <v>267</v>
      </c>
      <c r="E599" s="22"/>
      <c r="F599" s="87"/>
      <c r="G599" s="12"/>
      <c r="H599" s="15"/>
      <c r="I599" s="87"/>
      <c r="J599" s="12"/>
      <c r="K599" s="15"/>
    </row>
    <row r="601" ht="12">
      <c r="A601" s="4"/>
    </row>
    <row r="602" spans="1:11" s="17" customFormat="1" ht="12">
      <c r="A602" s="34" t="s">
        <v>67</v>
      </c>
      <c r="E602" s="16"/>
      <c r="G602" s="18"/>
      <c r="H602" s="19"/>
      <c r="J602" s="18"/>
      <c r="K602" s="33" t="s">
        <v>235</v>
      </c>
    </row>
    <row r="603" spans="1:11" s="17" customFormat="1" ht="12">
      <c r="A603" s="211" t="s">
        <v>236</v>
      </c>
      <c r="B603" s="211"/>
      <c r="C603" s="211"/>
      <c r="D603" s="211"/>
      <c r="E603" s="211"/>
      <c r="F603" s="211"/>
      <c r="G603" s="211"/>
      <c r="H603" s="211"/>
      <c r="I603" s="211"/>
      <c r="J603" s="211"/>
      <c r="K603" s="211"/>
    </row>
    <row r="604" spans="1:11" ht="12">
      <c r="A604" s="34" t="s">
        <v>268</v>
      </c>
      <c r="F604" s="89"/>
      <c r="G604" s="83"/>
      <c r="H604" s="84"/>
      <c r="J604" s="6"/>
      <c r="K604" s="36" t="s">
        <v>64</v>
      </c>
    </row>
    <row r="605" spans="1:11" ht="12">
      <c r="A605" s="11" t="s">
        <v>1</v>
      </c>
      <c r="B605" s="11" t="s">
        <v>1</v>
      </c>
      <c r="C605" s="11" t="s">
        <v>1</v>
      </c>
      <c r="D605" s="11" t="s">
        <v>1</v>
      </c>
      <c r="E605" s="11" t="s">
        <v>1</v>
      </c>
      <c r="F605" s="11" t="s">
        <v>1</v>
      </c>
      <c r="G605" s="12" t="s">
        <v>1</v>
      </c>
      <c r="H605" s="15" t="s">
        <v>1</v>
      </c>
      <c r="I605" s="11" t="s">
        <v>1</v>
      </c>
      <c r="J605" s="12" t="s">
        <v>1</v>
      </c>
      <c r="K605" s="15" t="s">
        <v>1</v>
      </c>
    </row>
    <row r="606" spans="1:11" ht="12">
      <c r="A606" s="37" t="s">
        <v>2</v>
      </c>
      <c r="E606" s="37" t="s">
        <v>2</v>
      </c>
      <c r="F606" s="1"/>
      <c r="G606" s="2"/>
      <c r="H606" s="3" t="s">
        <v>51</v>
      </c>
      <c r="I606" s="1"/>
      <c r="J606" s="2"/>
      <c r="K606" s="3" t="s">
        <v>52</v>
      </c>
    </row>
    <row r="607" spans="1:11" ht="12">
      <c r="A607" s="37" t="s">
        <v>4</v>
      </c>
      <c r="C607" s="38" t="s">
        <v>18</v>
      </c>
      <c r="E607" s="37" t="s">
        <v>4</v>
      </c>
      <c r="G607" s="6"/>
      <c r="H607" s="3" t="s">
        <v>7</v>
      </c>
      <c r="J607" s="6"/>
      <c r="K607" s="3" t="s">
        <v>8</v>
      </c>
    </row>
    <row r="608" spans="1:11" ht="12">
      <c r="A608" s="11" t="s">
        <v>1</v>
      </c>
      <c r="B608" s="11" t="s">
        <v>1</v>
      </c>
      <c r="C608" s="11" t="s">
        <v>1</v>
      </c>
      <c r="D608" s="11" t="s">
        <v>1</v>
      </c>
      <c r="E608" s="11" t="s">
        <v>1</v>
      </c>
      <c r="F608" s="11" t="s">
        <v>1</v>
      </c>
      <c r="G608" s="12" t="s">
        <v>1</v>
      </c>
      <c r="H608" s="15" t="s">
        <v>1</v>
      </c>
      <c r="I608" s="11" t="s">
        <v>1</v>
      </c>
      <c r="J608" s="12" t="s">
        <v>1</v>
      </c>
      <c r="K608" s="15" t="s">
        <v>1</v>
      </c>
    </row>
    <row r="609" spans="1:11" ht="12">
      <c r="A609" s="25">
        <v>1</v>
      </c>
      <c r="C609" s="4" t="s">
        <v>237</v>
      </c>
      <c r="E609" s="25">
        <v>1</v>
      </c>
      <c r="F609" s="21"/>
      <c r="G609" s="96"/>
      <c r="H609" s="96">
        <v>1773297</v>
      </c>
      <c r="I609" s="96"/>
      <c r="J609" s="96"/>
      <c r="K609" s="96">
        <v>1881311</v>
      </c>
    </row>
    <row r="610" spans="1:11" ht="12">
      <c r="A610" s="25">
        <v>2</v>
      </c>
      <c r="C610" s="21"/>
      <c r="E610" s="25">
        <v>2</v>
      </c>
      <c r="F610" s="21"/>
      <c r="G610" s="23"/>
      <c r="H610" s="24"/>
      <c r="I610" s="21"/>
      <c r="J610" s="23"/>
      <c r="K610" s="24"/>
    </row>
    <row r="611" spans="1:11" ht="12">
      <c r="A611" s="25">
        <v>3</v>
      </c>
      <c r="C611" s="21"/>
      <c r="E611" s="25">
        <v>3</v>
      </c>
      <c r="F611" s="21"/>
      <c r="G611" s="23"/>
      <c r="H611" s="24"/>
      <c r="I611" s="21"/>
      <c r="J611" s="23"/>
      <c r="K611" s="24"/>
    </row>
    <row r="612" spans="1:11" ht="12">
      <c r="A612" s="25">
        <v>4</v>
      </c>
      <c r="C612" s="21"/>
      <c r="E612" s="25">
        <v>4</v>
      </c>
      <c r="F612" s="21"/>
      <c r="G612" s="23"/>
      <c r="H612" s="24"/>
      <c r="I612" s="21"/>
      <c r="J612" s="23"/>
      <c r="K612" s="24"/>
    </row>
    <row r="613" spans="1:11" ht="12">
      <c r="A613" s="25">
        <v>5</v>
      </c>
      <c r="C613" s="21"/>
      <c r="E613" s="25">
        <v>5</v>
      </c>
      <c r="F613" s="21"/>
      <c r="G613" s="23"/>
      <c r="H613" s="24"/>
      <c r="I613" s="21"/>
      <c r="J613" s="23"/>
      <c r="K613" s="24"/>
    </row>
    <row r="614" spans="1:11" ht="12">
      <c r="A614" s="25">
        <v>6</v>
      </c>
      <c r="C614" s="21"/>
      <c r="E614" s="25">
        <v>6</v>
      </c>
      <c r="F614" s="21"/>
      <c r="G614" s="23"/>
      <c r="H614" s="24"/>
      <c r="I614" s="21"/>
      <c r="J614" s="23"/>
      <c r="K614" s="24"/>
    </row>
    <row r="615" spans="1:11" ht="12">
      <c r="A615" s="25">
        <v>7</v>
      </c>
      <c r="C615" s="21"/>
      <c r="E615" s="25">
        <v>7</v>
      </c>
      <c r="F615" s="21"/>
      <c r="G615" s="23"/>
      <c r="H615" s="24"/>
      <c r="I615" s="21"/>
      <c r="J615" s="23"/>
      <c r="K615" s="24"/>
    </row>
    <row r="616" spans="1:11" ht="12">
      <c r="A616" s="25">
        <v>8</v>
      </c>
      <c r="C616" s="21"/>
      <c r="E616" s="25">
        <v>8</v>
      </c>
      <c r="F616" s="21"/>
      <c r="G616" s="23"/>
      <c r="H616" s="24"/>
      <c r="I616" s="21"/>
      <c r="J616" s="23"/>
      <c r="K616" s="24"/>
    </row>
    <row r="617" spans="1:11" ht="12">
      <c r="A617" s="25">
        <v>9</v>
      </c>
      <c r="C617" s="21"/>
      <c r="E617" s="25">
        <v>9</v>
      </c>
      <c r="F617" s="21"/>
      <c r="G617" s="23"/>
      <c r="H617" s="24"/>
      <c r="I617" s="21"/>
      <c r="J617" s="23"/>
      <c r="K617" s="24"/>
    </row>
    <row r="618" spans="1:11" ht="12">
      <c r="A618" s="25">
        <v>10</v>
      </c>
      <c r="C618" s="21"/>
      <c r="E618" s="25">
        <v>10</v>
      </c>
      <c r="F618" s="21"/>
      <c r="G618" s="23"/>
      <c r="H618" s="24"/>
      <c r="I618" s="21"/>
      <c r="J618" s="23"/>
      <c r="K618" s="24"/>
    </row>
    <row r="619" spans="1:11" ht="12">
      <c r="A619" s="25">
        <v>11</v>
      </c>
      <c r="C619" s="21"/>
      <c r="E619" s="25">
        <v>11</v>
      </c>
      <c r="G619" s="23"/>
      <c r="H619" s="24"/>
      <c r="I619" s="21"/>
      <c r="J619" s="23"/>
      <c r="K619" s="24"/>
    </row>
    <row r="620" spans="1:11" ht="12">
      <c r="A620" s="25">
        <v>12</v>
      </c>
      <c r="C620" s="21"/>
      <c r="E620" s="25">
        <v>12</v>
      </c>
      <c r="G620" s="23"/>
      <c r="H620" s="24"/>
      <c r="I620" s="21"/>
      <c r="J620" s="23"/>
      <c r="K620" s="24"/>
    </row>
    <row r="621" spans="1:11" ht="12">
      <c r="A621" s="25">
        <v>13</v>
      </c>
      <c r="C621" s="21"/>
      <c r="E621" s="25">
        <v>13</v>
      </c>
      <c r="F621" s="21"/>
      <c r="G621" s="23"/>
      <c r="H621" s="24"/>
      <c r="I621" s="21"/>
      <c r="J621" s="23"/>
      <c r="K621" s="24"/>
    </row>
    <row r="622" spans="1:11" ht="12">
      <c r="A622" s="25">
        <v>14</v>
      </c>
      <c r="C622" s="21"/>
      <c r="E622" s="25">
        <v>14</v>
      </c>
      <c r="F622" s="21"/>
      <c r="G622" s="23"/>
      <c r="H622" s="24"/>
      <c r="I622" s="21"/>
      <c r="J622" s="23"/>
      <c r="K622" s="24"/>
    </row>
    <row r="623" spans="1:11" ht="12">
      <c r="A623" s="25">
        <v>15</v>
      </c>
      <c r="C623" s="21"/>
      <c r="E623" s="25">
        <v>15</v>
      </c>
      <c r="F623" s="21"/>
      <c r="G623" s="23"/>
      <c r="H623" s="24"/>
      <c r="I623" s="21"/>
      <c r="J623" s="23"/>
      <c r="K623" s="24"/>
    </row>
    <row r="624" spans="1:11" ht="12">
      <c r="A624" s="25">
        <v>16</v>
      </c>
      <c r="C624" s="21"/>
      <c r="E624" s="25">
        <v>16</v>
      </c>
      <c r="F624" s="21"/>
      <c r="G624" s="23"/>
      <c r="H624" s="24"/>
      <c r="I624" s="21"/>
      <c r="J624" s="23"/>
      <c r="K624" s="24"/>
    </row>
    <row r="625" spans="1:11" ht="12">
      <c r="A625" s="25">
        <v>17</v>
      </c>
      <c r="C625" s="21"/>
      <c r="E625" s="25">
        <v>17</v>
      </c>
      <c r="F625" s="21"/>
      <c r="G625" s="23"/>
      <c r="H625" s="24"/>
      <c r="I625" s="21"/>
      <c r="J625" s="23"/>
      <c r="K625" s="24"/>
    </row>
    <row r="626" spans="1:11" ht="12">
      <c r="A626" s="25">
        <v>18</v>
      </c>
      <c r="C626" s="21"/>
      <c r="E626" s="25">
        <v>18</v>
      </c>
      <c r="F626" s="21"/>
      <c r="G626" s="23"/>
      <c r="H626" s="24"/>
      <c r="I626" s="21"/>
      <c r="J626" s="23"/>
      <c r="K626" s="24"/>
    </row>
    <row r="627" spans="1:11" ht="12">
      <c r="A627" s="25">
        <v>19</v>
      </c>
      <c r="C627" s="21"/>
      <c r="E627" s="25">
        <v>19</v>
      </c>
      <c r="F627" s="21"/>
      <c r="G627" s="23"/>
      <c r="H627" s="24"/>
      <c r="I627" s="21"/>
      <c r="J627" s="23"/>
      <c r="K627" s="24"/>
    </row>
    <row r="628" spans="1:11" ht="12">
      <c r="A628" s="25">
        <v>20</v>
      </c>
      <c r="E628" s="25">
        <v>20</v>
      </c>
      <c r="F628" s="87"/>
      <c r="G628" s="12"/>
      <c r="H628" s="15"/>
      <c r="I628" s="87"/>
      <c r="J628" s="12"/>
      <c r="K628" s="15"/>
    </row>
    <row r="629" spans="1:11" ht="12">
      <c r="A629" s="25">
        <v>21</v>
      </c>
      <c r="E629" s="25">
        <v>21</v>
      </c>
      <c r="F629" s="87"/>
      <c r="G629" s="12"/>
      <c r="H629" s="20"/>
      <c r="I629" s="87"/>
      <c r="J629" s="12"/>
      <c r="K629" s="20"/>
    </row>
    <row r="630" spans="1:11" ht="12">
      <c r="A630" s="25">
        <v>22</v>
      </c>
      <c r="E630" s="25">
        <v>22</v>
      </c>
      <c r="G630" s="6"/>
      <c r="H630" s="20"/>
      <c r="J630" s="6"/>
      <c r="K630" s="20"/>
    </row>
    <row r="631" spans="1:11" ht="12">
      <c r="A631" s="25">
        <v>23</v>
      </c>
      <c r="D631" s="111"/>
      <c r="E631" s="25">
        <v>23</v>
      </c>
      <c r="H631" s="20"/>
      <c r="K631" s="20"/>
    </row>
    <row r="632" spans="1:11" ht="12">
      <c r="A632" s="25">
        <v>24</v>
      </c>
      <c r="D632" s="111"/>
      <c r="E632" s="25">
        <v>24</v>
      </c>
      <c r="H632" s="20"/>
      <c r="K632" s="20"/>
    </row>
    <row r="633" spans="6:11" ht="12">
      <c r="F633" s="87" t="s">
        <v>1</v>
      </c>
      <c r="G633" s="12" t="s">
        <v>1</v>
      </c>
      <c r="H633" s="15"/>
      <c r="I633" s="87"/>
      <c r="J633" s="12"/>
      <c r="K633" s="15"/>
    </row>
    <row r="634" spans="1:11" ht="12">
      <c r="A634" s="25">
        <v>25</v>
      </c>
      <c r="C634" s="4" t="s">
        <v>238</v>
      </c>
      <c r="E634" s="25">
        <v>25</v>
      </c>
      <c r="G634" s="56"/>
      <c r="H634" s="53">
        <v>1773297</v>
      </c>
      <c r="I634" s="53"/>
      <c r="J634" s="56"/>
      <c r="K634" s="53">
        <v>1881311</v>
      </c>
    </row>
    <row r="635" spans="4:11" ht="12">
      <c r="D635" s="111"/>
      <c r="F635" s="87" t="s">
        <v>1</v>
      </c>
      <c r="G635" s="12" t="s">
        <v>1</v>
      </c>
      <c r="H635" s="15"/>
      <c r="I635" s="87"/>
      <c r="J635" s="12"/>
      <c r="K635" s="15"/>
    </row>
    <row r="636" spans="6:11" ht="12">
      <c r="F636" s="87"/>
      <c r="G636" s="12"/>
      <c r="H636" s="15"/>
      <c r="I636" s="87"/>
      <c r="J636" s="12"/>
      <c r="K636" s="15"/>
    </row>
    <row r="637" spans="3:11" ht="24.75" customHeight="1">
      <c r="C637" s="201" t="s">
        <v>239</v>
      </c>
      <c r="D637" s="201"/>
      <c r="E637" s="201"/>
      <c r="F637" s="201"/>
      <c r="G637" s="201"/>
      <c r="H637" s="201"/>
      <c r="I637" s="201"/>
      <c r="J637" s="201"/>
      <c r="K637" s="61"/>
    </row>
    <row r="638" spans="1:11" s="100" customFormat="1" ht="12">
      <c r="A638" s="5"/>
      <c r="B638" s="5"/>
      <c r="C638" s="5"/>
      <c r="D638" s="5"/>
      <c r="E638" s="5"/>
      <c r="F638" s="5"/>
      <c r="G638" s="6"/>
      <c r="H638" s="20"/>
      <c r="I638" s="5"/>
      <c r="J638" s="6"/>
      <c r="K638" s="20"/>
    </row>
    <row r="639" ht="12">
      <c r="A639" s="4"/>
    </row>
    <row r="640" spans="1:11" ht="12">
      <c r="A640" s="4"/>
      <c r="H640" s="20"/>
      <c r="K640" s="20"/>
    </row>
    <row r="641" spans="1:11" ht="12">
      <c r="A641" s="34" t="s">
        <v>67</v>
      </c>
      <c r="B641" s="17"/>
      <c r="C641" s="17"/>
      <c r="D641" s="17"/>
      <c r="E641" s="16"/>
      <c r="F641" s="17"/>
      <c r="G641" s="18"/>
      <c r="H641" s="19"/>
      <c r="I641" s="17"/>
      <c r="J641" s="18"/>
      <c r="K641" s="33" t="s">
        <v>244</v>
      </c>
    </row>
    <row r="642" spans="1:11" ht="12">
      <c r="A642" s="210" t="s">
        <v>245</v>
      </c>
      <c r="B642" s="210"/>
      <c r="C642" s="210"/>
      <c r="D642" s="210"/>
      <c r="E642" s="210"/>
      <c r="F642" s="210"/>
      <c r="G642" s="210"/>
      <c r="H642" s="210"/>
      <c r="I642" s="210"/>
      <c r="J642" s="210"/>
      <c r="K642" s="210"/>
    </row>
    <row r="643" spans="1:11" ht="12">
      <c r="A643" s="34" t="s">
        <v>268</v>
      </c>
      <c r="H643" s="114"/>
      <c r="J643" s="6"/>
      <c r="K643" s="36" t="s">
        <v>64</v>
      </c>
    </row>
    <row r="644" spans="1:11" ht="12">
      <c r="A644" s="11" t="s">
        <v>1</v>
      </c>
      <c r="B644" s="11" t="s">
        <v>1</v>
      </c>
      <c r="C644" s="11" t="s">
        <v>1</v>
      </c>
      <c r="D644" s="11" t="s">
        <v>1</v>
      </c>
      <c r="E644" s="11" t="s">
        <v>1</v>
      </c>
      <c r="F644" s="11" t="s">
        <v>1</v>
      </c>
      <c r="G644" s="12" t="s">
        <v>1</v>
      </c>
      <c r="H644" s="15" t="s">
        <v>1</v>
      </c>
      <c r="I644" s="11" t="s">
        <v>1</v>
      </c>
      <c r="J644" s="12" t="s">
        <v>1</v>
      </c>
      <c r="K644" s="15" t="s">
        <v>1</v>
      </c>
    </row>
    <row r="645" spans="1:11" ht="12">
      <c r="A645" s="37" t="s">
        <v>2</v>
      </c>
      <c r="E645" s="37" t="s">
        <v>2</v>
      </c>
      <c r="F645" s="1"/>
      <c r="G645" s="2"/>
      <c r="H645" s="3" t="s">
        <v>51</v>
      </c>
      <c r="I645" s="1"/>
      <c r="J645" s="2"/>
      <c r="K645" s="3" t="s">
        <v>52</v>
      </c>
    </row>
    <row r="646" spans="1:11" ht="12">
      <c r="A646" s="37" t="s">
        <v>4</v>
      </c>
      <c r="C646" s="38" t="s">
        <v>18</v>
      </c>
      <c r="E646" s="37" t="s">
        <v>4</v>
      </c>
      <c r="F646" s="1"/>
      <c r="G646" s="2"/>
      <c r="H646" s="3" t="s">
        <v>7</v>
      </c>
      <c r="I646" s="1"/>
      <c r="J646" s="2"/>
      <c r="K646" s="3" t="s">
        <v>8</v>
      </c>
    </row>
    <row r="647" spans="1:11" ht="12">
      <c r="A647" s="11" t="s">
        <v>1</v>
      </c>
      <c r="B647" s="11" t="s">
        <v>1</v>
      </c>
      <c r="C647" s="11" t="s">
        <v>1</v>
      </c>
      <c r="D647" s="11" t="s">
        <v>1</v>
      </c>
      <c r="E647" s="11" t="s">
        <v>1</v>
      </c>
      <c r="F647" s="11" t="s">
        <v>1</v>
      </c>
      <c r="G647" s="12" t="s">
        <v>1</v>
      </c>
      <c r="H647" s="15" t="s">
        <v>1</v>
      </c>
      <c r="I647" s="11" t="s">
        <v>1</v>
      </c>
      <c r="J647" s="12" t="s">
        <v>1</v>
      </c>
      <c r="K647" s="15" t="s">
        <v>1</v>
      </c>
    </row>
    <row r="648" spans="1:11" ht="12">
      <c r="A648" s="90">
        <v>1</v>
      </c>
      <c r="C648" s="5" t="s">
        <v>246</v>
      </c>
      <c r="E648" s="90">
        <v>1</v>
      </c>
      <c r="F648" s="21"/>
      <c r="G648" s="96"/>
      <c r="H648" s="96">
        <v>6943239</v>
      </c>
      <c r="I648" s="96"/>
      <c r="J648" s="96"/>
      <c r="K648" s="96">
        <v>7213573</v>
      </c>
    </row>
    <row r="649" spans="1:11" ht="12">
      <c r="A649" s="90">
        <v>2</v>
      </c>
      <c r="E649" s="90">
        <v>2</v>
      </c>
      <c r="F649" s="21"/>
      <c r="G649" s="96"/>
      <c r="H649" s="96"/>
      <c r="I649" s="96"/>
      <c r="J649" s="96"/>
      <c r="K649" s="96"/>
    </row>
    <row r="650" spans="1:11" ht="12">
      <c r="A650" s="90">
        <v>3</v>
      </c>
      <c r="C650" s="21"/>
      <c r="E650" s="90">
        <v>3</v>
      </c>
      <c r="F650" s="21"/>
      <c r="G650" s="96"/>
      <c r="H650" s="96"/>
      <c r="I650" s="96"/>
      <c r="J650" s="96"/>
      <c r="K650" s="96"/>
    </row>
    <row r="651" spans="1:11" ht="12">
      <c r="A651" s="90">
        <v>4</v>
      </c>
      <c r="C651" s="21"/>
      <c r="E651" s="90">
        <v>4</v>
      </c>
      <c r="F651" s="21"/>
      <c r="G651" s="96"/>
      <c r="H651" s="96"/>
      <c r="I651" s="96"/>
      <c r="J651" s="96"/>
      <c r="K651" s="96"/>
    </row>
    <row r="652" spans="1:11" ht="12">
      <c r="A652" s="90">
        <v>5</v>
      </c>
      <c r="C652" s="4"/>
      <c r="E652" s="90">
        <v>5</v>
      </c>
      <c r="F652" s="21"/>
      <c r="G652" s="96"/>
      <c r="H652" s="96"/>
      <c r="I652" s="96"/>
      <c r="J652" s="96"/>
      <c r="K652" s="96"/>
    </row>
    <row r="653" spans="1:11" ht="12">
      <c r="A653" s="90">
        <v>6</v>
      </c>
      <c r="C653" s="21"/>
      <c r="E653" s="90">
        <v>6</v>
      </c>
      <c r="F653" s="21"/>
      <c r="G653" s="96"/>
      <c r="H653" s="96"/>
      <c r="I653" s="96"/>
      <c r="J653" s="96"/>
      <c r="K653" s="96"/>
    </row>
    <row r="654" spans="1:11" ht="12">
      <c r="A654" s="90">
        <v>7</v>
      </c>
      <c r="C654" s="21"/>
      <c r="E654" s="90">
        <v>7</v>
      </c>
      <c r="F654" s="21"/>
      <c r="G654" s="96"/>
      <c r="H654" s="96"/>
      <c r="I654" s="96"/>
      <c r="J654" s="96"/>
      <c r="K654" s="96"/>
    </row>
    <row r="655" spans="1:11" ht="12">
      <c r="A655" s="90">
        <v>8</v>
      </c>
      <c r="E655" s="90">
        <v>8</v>
      </c>
      <c r="F655" s="21"/>
      <c r="G655" s="96"/>
      <c r="H655" s="96"/>
      <c r="I655" s="96"/>
      <c r="J655" s="96"/>
      <c r="K655" s="96"/>
    </row>
    <row r="656" spans="1:11" ht="12">
      <c r="A656" s="90">
        <v>9</v>
      </c>
      <c r="E656" s="90">
        <v>9</v>
      </c>
      <c r="F656" s="21"/>
      <c r="G656" s="96"/>
      <c r="H656" s="96"/>
      <c r="I656" s="96"/>
      <c r="J656" s="96"/>
      <c r="K656" s="96"/>
    </row>
    <row r="657" spans="1:11" ht="12">
      <c r="A657" s="93"/>
      <c r="E657" s="93"/>
      <c r="F657" s="87" t="s">
        <v>1</v>
      </c>
      <c r="G657" s="108" t="s">
        <v>1</v>
      </c>
      <c r="H657" s="108"/>
      <c r="I657" s="108"/>
      <c r="J657" s="108"/>
      <c r="K657" s="108"/>
    </row>
    <row r="658" spans="1:11" ht="12">
      <c r="A658" s="90">
        <v>10</v>
      </c>
      <c r="C658" s="5" t="s">
        <v>247</v>
      </c>
      <c r="E658" s="90">
        <v>10</v>
      </c>
      <c r="G658" s="56"/>
      <c r="H658" s="96">
        <v>6943239</v>
      </c>
      <c r="I658" s="53"/>
      <c r="J658" s="56"/>
      <c r="K658" s="96">
        <v>7213573</v>
      </c>
    </row>
    <row r="659" spans="1:11" ht="12">
      <c r="A659" s="90"/>
      <c r="E659" s="90"/>
      <c r="F659" s="87" t="s">
        <v>1</v>
      </c>
      <c r="G659" s="108" t="s">
        <v>1</v>
      </c>
      <c r="H659" s="108"/>
      <c r="I659" s="108"/>
      <c r="J659" s="108"/>
      <c r="K659" s="108"/>
    </row>
    <row r="660" spans="1:11" ht="12">
      <c r="A660" s="90">
        <v>11</v>
      </c>
      <c r="C660" s="21"/>
      <c r="E660" s="90">
        <v>11</v>
      </c>
      <c r="F660" s="21"/>
      <c r="G660" s="96"/>
      <c r="H660" s="96"/>
      <c r="I660" s="96"/>
      <c r="J660" s="96"/>
      <c r="K660" s="96"/>
    </row>
    <row r="661" spans="1:11" ht="12">
      <c r="A661" s="90">
        <v>12</v>
      </c>
      <c r="C661" s="4" t="s">
        <v>248</v>
      </c>
      <c r="E661" s="90">
        <v>12</v>
      </c>
      <c r="F661" s="21"/>
      <c r="G661" s="96"/>
      <c r="H661" s="96">
        <v>50740410</v>
      </c>
      <c r="I661" s="96"/>
      <c r="J661" s="96"/>
      <c r="K661" s="96">
        <v>40822523</v>
      </c>
    </row>
    <row r="662" spans="1:11" ht="12">
      <c r="A662" s="90">
        <v>13</v>
      </c>
      <c r="C662" s="21" t="s">
        <v>249</v>
      </c>
      <c r="E662" s="90">
        <v>13</v>
      </c>
      <c r="F662" s="21"/>
      <c r="G662" s="96"/>
      <c r="H662" s="96"/>
      <c r="I662" s="96"/>
      <c r="J662" s="96"/>
      <c r="K662" s="96"/>
    </row>
    <row r="663" spans="1:11" ht="12">
      <c r="A663" s="90">
        <v>14</v>
      </c>
      <c r="E663" s="90">
        <v>14</v>
      </c>
      <c r="F663" s="21"/>
      <c r="G663" s="96"/>
      <c r="H663" s="96"/>
      <c r="I663" s="96"/>
      <c r="J663" s="96"/>
      <c r="K663" s="96"/>
    </row>
    <row r="664" spans="1:11" ht="12">
      <c r="A664" s="90">
        <v>15</v>
      </c>
      <c r="E664" s="90">
        <v>15</v>
      </c>
      <c r="F664" s="21"/>
      <c r="G664" s="96"/>
      <c r="H664" s="96"/>
      <c r="I664" s="96"/>
      <c r="J664" s="96"/>
      <c r="K664" s="96"/>
    </row>
    <row r="665" spans="1:11" ht="12">
      <c r="A665" s="90">
        <v>16</v>
      </c>
      <c r="E665" s="90">
        <v>16</v>
      </c>
      <c r="F665" s="21"/>
      <c r="G665" s="96"/>
      <c r="H665" s="96"/>
      <c r="I665" s="96"/>
      <c r="J665" s="96"/>
      <c r="K665" s="96"/>
    </row>
    <row r="666" spans="1:11" ht="12">
      <c r="A666" s="90">
        <v>17</v>
      </c>
      <c r="C666" s="91"/>
      <c r="D666" s="92"/>
      <c r="E666" s="90">
        <v>17</v>
      </c>
      <c r="F666" s="21"/>
      <c r="G666" s="96"/>
      <c r="H666" s="96"/>
      <c r="I666" s="96"/>
      <c r="J666" s="96"/>
      <c r="K666" s="96"/>
    </row>
    <row r="667" spans="1:11" ht="12">
      <c r="A667" s="90">
        <v>18</v>
      </c>
      <c r="C667" s="92"/>
      <c r="D667" s="92"/>
      <c r="E667" s="90">
        <v>18</v>
      </c>
      <c r="F667" s="21"/>
      <c r="G667" s="96"/>
      <c r="H667" s="96"/>
      <c r="I667" s="96"/>
      <c r="J667" s="96"/>
      <c r="K667" s="96"/>
    </row>
    <row r="668" spans="1:11" ht="12">
      <c r="A668" s="90"/>
      <c r="C668" s="115"/>
      <c r="D668" s="92"/>
      <c r="E668" s="90"/>
      <c r="F668" s="87" t="s">
        <v>1</v>
      </c>
      <c r="G668" s="12" t="s">
        <v>1</v>
      </c>
      <c r="H668" s="15"/>
      <c r="I668" s="87"/>
      <c r="J668" s="12"/>
      <c r="K668" s="15"/>
    </row>
    <row r="669" spans="1:11" ht="12">
      <c r="A669" s="90">
        <v>19</v>
      </c>
      <c r="C669" s="5" t="s">
        <v>250</v>
      </c>
      <c r="D669" s="92"/>
      <c r="E669" s="90">
        <v>19</v>
      </c>
      <c r="G669" s="53"/>
      <c r="H669" s="53">
        <v>50740410</v>
      </c>
      <c r="I669" s="96"/>
      <c r="J669" s="96"/>
      <c r="K669" s="53">
        <v>40822523</v>
      </c>
    </row>
    <row r="670" spans="1:11" ht="12">
      <c r="A670" s="90"/>
      <c r="C670" s="115"/>
      <c r="D670" s="92"/>
      <c r="E670" s="90"/>
      <c r="F670" s="87" t="s">
        <v>1</v>
      </c>
      <c r="G670" s="12" t="s">
        <v>1</v>
      </c>
      <c r="H670" s="15"/>
      <c r="I670" s="87"/>
      <c r="J670" s="12"/>
      <c r="K670" s="15"/>
    </row>
    <row r="671" spans="1:8" ht="12">
      <c r="A671" s="90"/>
      <c r="C671" s="92"/>
      <c r="D671" s="92"/>
      <c r="E671" s="90"/>
      <c r="H671" s="24"/>
    </row>
    <row r="672" spans="1:11" ht="12">
      <c r="A672" s="90">
        <v>20</v>
      </c>
      <c r="C672" s="4" t="s">
        <v>251</v>
      </c>
      <c r="E672" s="90">
        <v>20</v>
      </c>
      <c r="G672" s="56"/>
      <c r="H672" s="53">
        <v>57683649</v>
      </c>
      <c r="I672" s="53"/>
      <c r="J672" s="56"/>
      <c r="K672" s="53">
        <v>48036096</v>
      </c>
    </row>
    <row r="673" spans="3:11" ht="12">
      <c r="C673" s="39" t="s">
        <v>252</v>
      </c>
      <c r="E673" s="22"/>
      <c r="F673" s="87" t="s">
        <v>1</v>
      </c>
      <c r="G673" s="12" t="s">
        <v>1</v>
      </c>
      <c r="H673" s="15"/>
      <c r="I673" s="87"/>
      <c r="J673" s="12"/>
      <c r="K673" s="15"/>
    </row>
    <row r="674" ht="12">
      <c r="C674" s="4" t="s">
        <v>0</v>
      </c>
    </row>
    <row r="675" spans="4:11" ht="12">
      <c r="D675" s="4"/>
      <c r="G675" s="6"/>
      <c r="H675" s="20"/>
      <c r="I675" s="71"/>
      <c r="J675" s="6"/>
      <c r="K675" s="20"/>
    </row>
    <row r="676" spans="4:11" ht="12">
      <c r="D676" s="4"/>
      <c r="G676" s="6"/>
      <c r="H676" s="20"/>
      <c r="I676" s="71"/>
      <c r="J676" s="6"/>
      <c r="K676" s="20"/>
    </row>
    <row r="677" spans="4:11" ht="12">
      <c r="D677" s="4"/>
      <c r="G677" s="6"/>
      <c r="H677" s="20"/>
      <c r="I677" s="71"/>
      <c r="J677" s="6"/>
      <c r="K677" s="20"/>
    </row>
    <row r="678" spans="4:11" ht="12">
      <c r="D678" s="4"/>
      <c r="G678" s="6"/>
      <c r="H678" s="20"/>
      <c r="I678" s="71"/>
      <c r="J678" s="6"/>
      <c r="K678" s="20"/>
    </row>
    <row r="679" spans="4:11" ht="12">
      <c r="D679" s="4"/>
      <c r="G679" s="6"/>
      <c r="H679" s="20"/>
      <c r="I679" s="71"/>
      <c r="J679" s="6"/>
      <c r="K679" s="20"/>
    </row>
    <row r="680" spans="4:11" ht="12">
      <c r="D680" s="4"/>
      <c r="G680" s="6"/>
      <c r="H680" s="20"/>
      <c r="I680" s="71"/>
      <c r="J680" s="6"/>
      <c r="K680" s="20"/>
    </row>
    <row r="681" spans="4:11" ht="12">
      <c r="D681" s="4"/>
      <c r="G681" s="6"/>
      <c r="H681" s="20"/>
      <c r="I681" s="71"/>
      <c r="J681" s="6"/>
      <c r="K681" s="20"/>
    </row>
    <row r="682" spans="4:11" ht="12">
      <c r="D682" s="4"/>
      <c r="G682" s="6"/>
      <c r="H682" s="20"/>
      <c r="I682" s="71"/>
      <c r="J682" s="6"/>
      <c r="K682" s="20"/>
    </row>
    <row r="683" spans="4:11" ht="12">
      <c r="D683" s="4"/>
      <c r="G683" s="6"/>
      <c r="H683" s="20"/>
      <c r="I683" s="71"/>
      <c r="J683" s="6"/>
      <c r="K683" s="20"/>
    </row>
    <row r="684" spans="4:11" ht="12">
      <c r="D684" s="4"/>
      <c r="G684" s="6"/>
      <c r="H684" s="20"/>
      <c r="I684" s="71"/>
      <c r="J684" s="6"/>
      <c r="K684" s="20"/>
    </row>
    <row r="685" spans="4:11" ht="12">
      <c r="D685" s="4"/>
      <c r="G685" s="6"/>
      <c r="H685" s="20"/>
      <c r="I685" s="71"/>
      <c r="J685" s="6"/>
      <c r="K685" s="20"/>
    </row>
    <row r="686" spans="4:11" ht="12">
      <c r="D686" s="4"/>
      <c r="G686" s="6"/>
      <c r="H686" s="20"/>
      <c r="I686" s="71"/>
      <c r="J686" s="6"/>
      <c r="K686" s="20"/>
    </row>
    <row r="687" spans="4:11" ht="12">
      <c r="D687" s="4"/>
      <c r="G687" s="6"/>
      <c r="H687" s="20"/>
      <c r="I687" s="71"/>
      <c r="J687" s="6"/>
      <c r="K687" s="20"/>
    </row>
    <row r="688" spans="4:11" ht="12">
      <c r="D688" s="4"/>
      <c r="G688" s="6"/>
      <c r="H688" s="20"/>
      <c r="I688" s="71"/>
      <c r="J688" s="6"/>
      <c r="K688" s="20"/>
    </row>
    <row r="689" spans="4:11" ht="12">
      <c r="D689" s="4"/>
      <c r="G689" s="6"/>
      <c r="H689" s="20"/>
      <c r="I689" s="71"/>
      <c r="J689" s="6"/>
      <c r="K689" s="20"/>
    </row>
    <row r="690" spans="4:11" ht="12">
      <c r="D690" s="4"/>
      <c r="G690" s="6"/>
      <c r="H690" s="20"/>
      <c r="I690" s="71"/>
      <c r="J690" s="6"/>
      <c r="K690" s="20"/>
    </row>
    <row r="691" spans="4:11" ht="12">
      <c r="D691" s="4"/>
      <c r="G691" s="6"/>
      <c r="H691" s="20"/>
      <c r="I691" s="71"/>
      <c r="J691" s="6"/>
      <c r="K691" s="20"/>
    </row>
    <row r="692" spans="4:11" ht="12">
      <c r="D692" s="4"/>
      <c r="G692" s="6"/>
      <c r="H692" s="20"/>
      <c r="I692" s="71"/>
      <c r="J692" s="6"/>
      <c r="K692" s="20"/>
    </row>
    <row r="693" spans="4:11" ht="12">
      <c r="D693" s="4"/>
      <c r="G693" s="6"/>
      <c r="H693" s="20"/>
      <c r="I693" s="71"/>
      <c r="J693" s="6"/>
      <c r="K693" s="20"/>
    </row>
    <row r="694" spans="4:11" ht="12">
      <c r="D694" s="4"/>
      <c r="G694" s="6"/>
      <c r="H694" s="20"/>
      <c r="I694" s="71"/>
      <c r="J694" s="6"/>
      <c r="K694" s="20"/>
    </row>
    <row r="695" spans="4:11" ht="12">
      <c r="D695" s="4"/>
      <c r="G695" s="6"/>
      <c r="H695" s="20"/>
      <c r="I695" s="71"/>
      <c r="J695" s="6"/>
      <c r="K695" s="20"/>
    </row>
    <row r="696" spans="4:11" ht="12">
      <c r="D696" s="4"/>
      <c r="G696" s="6"/>
      <c r="H696" s="20"/>
      <c r="I696" s="71"/>
      <c r="J696" s="6"/>
      <c r="K696" s="20"/>
    </row>
    <row r="697" spans="4:11" ht="12">
      <c r="D697" s="4"/>
      <c r="G697" s="6"/>
      <c r="H697" s="20"/>
      <c r="I697" s="71"/>
      <c r="J697" s="6"/>
      <c r="K697" s="20"/>
    </row>
    <row r="698" spans="4:11" ht="12">
      <c r="D698" s="4"/>
      <c r="G698" s="6"/>
      <c r="H698" s="20"/>
      <c r="I698" s="71"/>
      <c r="J698" s="6"/>
      <c r="K698" s="20"/>
    </row>
    <row r="699" spans="4:11" ht="12">
      <c r="D699" s="4"/>
      <c r="G699" s="6"/>
      <c r="H699" s="20"/>
      <c r="I699" s="71"/>
      <c r="J699" s="6"/>
      <c r="K699" s="20"/>
    </row>
    <row r="738" spans="4:11" ht="12">
      <c r="D738" s="1"/>
      <c r="F738" s="22"/>
      <c r="G738" s="6"/>
      <c r="H738" s="20"/>
      <c r="J738" s="6"/>
      <c r="K738" s="20"/>
    </row>
  </sheetData>
  <sheetProtection/>
  <mergeCells count="21">
    <mergeCell ref="A603:K603"/>
    <mergeCell ref="C637:J637"/>
    <mergeCell ref="A642:K642"/>
    <mergeCell ref="A381:K381"/>
    <mergeCell ref="A418:K418"/>
    <mergeCell ref="A455:K455"/>
    <mergeCell ref="A492:K492"/>
    <mergeCell ref="A529:K529"/>
    <mergeCell ref="A566:K566"/>
    <mergeCell ref="A342:K342"/>
    <mergeCell ref="A35:K35"/>
    <mergeCell ref="C72:J72"/>
    <mergeCell ref="A78:K78"/>
    <mergeCell ref="C116:I116"/>
    <mergeCell ref="B130:K130"/>
    <mergeCell ref="C224:J224"/>
    <mergeCell ref="A5:K5"/>
    <mergeCell ref="A8:K8"/>
    <mergeCell ref="A9:K9"/>
    <mergeCell ref="A16:K16"/>
    <mergeCell ref="A30:K30"/>
  </mergeCells>
  <printOptions horizontalCentered="1"/>
  <pageMargins left="0.17" right="0.17" top="0.47" bottom="0.53" header="0.5" footer="0.24"/>
  <pageSetup fitToHeight="47" horizontalDpi="600" verticalDpi="600" orientation="landscape" scale="85" r:id="rId1"/>
  <rowBreaks count="16" manualBreakCount="16">
    <brk id="33" max="12" man="1"/>
    <brk id="75" max="12" man="1"/>
    <brk id="127" max="12" man="1"/>
    <brk id="177" max="12" man="1"/>
    <brk id="226" max="10" man="1"/>
    <brk id="258" max="12" man="1"/>
    <brk id="309" max="12" man="1"/>
    <brk id="339" max="12" man="1"/>
    <brk id="378" max="255" man="1"/>
    <brk id="415" max="12" man="1"/>
    <brk id="452" max="12" man="1"/>
    <brk id="489" max="12" man="1"/>
    <brk id="526" max="12" man="1"/>
    <brk id="563" max="12" man="1"/>
    <brk id="600" max="12" man="1"/>
    <brk id="6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Giang</dc:creator>
  <cp:keywords/>
  <dc:description/>
  <cp:lastModifiedBy>Jill Taylor</cp:lastModifiedBy>
  <cp:lastPrinted>2011-11-14T16:56:25Z</cp:lastPrinted>
  <dcterms:created xsi:type="dcterms:W3CDTF">2000-07-06T16:57:05Z</dcterms:created>
  <dcterms:modified xsi:type="dcterms:W3CDTF">2013-09-27T16:16:04Z</dcterms:modified>
  <cp:category/>
  <cp:version/>
  <cp:contentType/>
  <cp:contentStatus/>
</cp:coreProperties>
</file>